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Năm 2026\Các văn bản tham mưu\Công văn\"/>
    </mc:Choice>
  </mc:AlternateContent>
  <xr:revisionPtr revIDLastSave="0" documentId="8_{0190D27C-BF34-4748-A22B-D77264B0787A}" xr6:coauthVersionLast="47" xr6:coauthVersionMax="47" xr10:uidLastSave="{00000000-0000-0000-0000-000000000000}"/>
  <bookViews>
    <workbookView xWindow="-110" yWindow="-110" windowWidth="19420" windowHeight="10300" xr2:uid="{00000000-000D-0000-FFFF-FFFF00000000}"/>
  </bookViews>
  <sheets>
    <sheet name="Tổng hợp theo thủ tục " sheetId="2" r:id="rId1"/>
    <sheet name="PL 2 CÔNG DÂN" sheetId="4" r:id="rId2"/>
    <sheet name="PL 03 DN" sheetId="5" r:id="rId3"/>
  </sheets>
  <definedNames>
    <definedName name="_xlnm._FilterDatabase" localSheetId="2" hidden="1">'PL 03 DN'!$B$1:$B$9</definedName>
    <definedName name="_xlnm._FilterDatabase" localSheetId="1" hidden="1">'PL 2 CÔNG DÂN'!$B$1:$B$17</definedName>
    <definedName name="_xlnm._FilterDatabase" localSheetId="0" hidden="1">'Tổng hợp theo thủ tục '!$C$1:$C$90</definedName>
  </definedNames>
  <calcPr calcId="181029"/>
</workbook>
</file>

<file path=xl/calcChain.xml><?xml version="1.0" encoding="utf-8"?>
<calcChain xmlns="http://schemas.openxmlformats.org/spreadsheetml/2006/main">
  <c r="E17" i="4" l="1"/>
  <c r="G17" i="4"/>
  <c r="H17" i="4"/>
  <c r="I17" i="4"/>
  <c r="K17" i="4"/>
  <c r="L17" i="4"/>
  <c r="M17" i="4"/>
  <c r="D17" i="4"/>
  <c r="D9" i="5"/>
  <c r="E9" i="5"/>
  <c r="F9" i="5"/>
  <c r="G9" i="5"/>
  <c r="H9" i="5"/>
  <c r="J9" i="5"/>
  <c r="K9" i="5"/>
  <c r="L9" i="5"/>
  <c r="M9" i="5"/>
  <c r="C9" i="5"/>
  <c r="I8" i="5"/>
  <c r="I9" i="5" s="1"/>
  <c r="J11" i="4"/>
  <c r="J12" i="4"/>
  <c r="J13" i="4"/>
  <c r="J14" i="4"/>
  <c r="J15" i="4"/>
  <c r="J16" i="4"/>
  <c r="F12" i="4"/>
  <c r="F15" i="4"/>
  <c r="F14" i="4"/>
  <c r="F10" i="4"/>
  <c r="F9" i="4"/>
  <c r="F8" i="4"/>
  <c r="J10" i="4"/>
  <c r="J9" i="4"/>
  <c r="J8" i="4"/>
  <c r="F17" i="4" l="1"/>
  <c r="J17" i="4"/>
  <c r="E9" i="2" l="1"/>
  <c r="K9" i="2"/>
  <c r="L9" i="2"/>
  <c r="M9" i="2"/>
  <c r="N9" i="2"/>
  <c r="I16" i="2"/>
  <c r="I9" i="2" s="1"/>
  <c r="G16" i="2"/>
  <c r="G15" i="2"/>
  <c r="G25" i="2"/>
  <c r="D25" i="2"/>
  <c r="E53" i="2"/>
  <c r="F53" i="2"/>
  <c r="G53" i="2"/>
  <c r="H53" i="2"/>
  <c r="I53" i="2"/>
  <c r="K53" i="2"/>
  <c r="L53" i="2"/>
  <c r="M53" i="2"/>
  <c r="N53" i="2"/>
  <c r="E77" i="2"/>
  <c r="H77" i="2"/>
  <c r="I77" i="2"/>
  <c r="J77" i="2"/>
  <c r="K77" i="2"/>
  <c r="L77" i="2"/>
  <c r="M77" i="2"/>
  <c r="N77" i="2"/>
  <c r="G26" i="2"/>
  <c r="D15" i="2"/>
  <c r="F15" i="2" s="1"/>
  <c r="D16" i="2"/>
  <c r="F16" i="2" s="1"/>
  <c r="D65" i="2"/>
  <c r="G31" i="2" l="1"/>
  <c r="G13" i="2"/>
  <c r="D13" i="2"/>
  <c r="D31" i="2"/>
  <c r="G87" i="2" l="1"/>
  <c r="D87" i="2"/>
  <c r="G86" i="2"/>
  <c r="D86" i="2"/>
  <c r="F86" i="2" s="1"/>
  <c r="G84" i="2"/>
  <c r="D84" i="2"/>
  <c r="D85" i="2"/>
  <c r="F81" i="2"/>
  <c r="F80" i="2"/>
  <c r="E45" i="2"/>
  <c r="G45" i="2"/>
  <c r="H45" i="2"/>
  <c r="I45" i="2"/>
  <c r="K45" i="2"/>
  <c r="L45" i="2"/>
  <c r="M45" i="2"/>
  <c r="N45" i="2"/>
  <c r="D53" i="2"/>
  <c r="D45" i="2"/>
  <c r="D33" i="2"/>
  <c r="J45" i="2" l="1"/>
  <c r="G70" i="2"/>
  <c r="D70" i="2"/>
  <c r="G61" i="2"/>
  <c r="D61" i="2"/>
  <c r="F61" i="2" s="1"/>
  <c r="G62" i="2"/>
  <c r="D62" i="2"/>
  <c r="F62" i="2" s="1"/>
  <c r="G63" i="2"/>
  <c r="D63" i="2"/>
  <c r="F63" i="2" s="1"/>
  <c r="F87" i="2"/>
  <c r="F85" i="2"/>
  <c r="F84" i="2"/>
  <c r="D79" i="2"/>
  <c r="F79" i="2" s="1"/>
  <c r="G78" i="2"/>
  <c r="G77" i="2" s="1"/>
  <c r="D78" i="2"/>
  <c r="F78" i="2" s="1"/>
  <c r="F75" i="2"/>
  <c r="F52" i="2"/>
  <c r="F46" i="2"/>
  <c r="F77" i="2" l="1"/>
  <c r="F45" i="2"/>
  <c r="D57" i="2"/>
  <c r="D71" i="2"/>
  <c r="F71" i="2" s="1"/>
  <c r="F70" i="2"/>
  <c r="G67" i="2"/>
  <c r="D67" i="2"/>
  <c r="F67" i="2" s="1"/>
  <c r="G65" i="2"/>
  <c r="G66" i="2"/>
  <c r="D66" i="2"/>
  <c r="D14" i="2"/>
  <c r="F14" i="2" s="1"/>
  <c r="G32" i="2"/>
  <c r="D32" i="2"/>
  <c r="F32" i="2" s="1"/>
  <c r="I31" i="2"/>
  <c r="F31" i="2"/>
  <c r="G30" i="2"/>
  <c r="D30" i="2"/>
  <c r="F30" i="2" s="1"/>
  <c r="G29" i="2"/>
  <c r="D29" i="2"/>
  <c r="F29" i="2" s="1"/>
  <c r="I27" i="2"/>
  <c r="G27" i="2"/>
  <c r="D27" i="2"/>
  <c r="F27" i="2" s="1"/>
  <c r="D26" i="2"/>
  <c r="F26" i="2" s="1"/>
  <c r="F25" i="2"/>
  <c r="E88" i="2"/>
  <c r="F88" i="2"/>
  <c r="G88" i="2"/>
  <c r="H88" i="2"/>
  <c r="I88" i="2"/>
  <c r="J88" i="2"/>
  <c r="K88" i="2"/>
  <c r="L88" i="2"/>
  <c r="M88" i="2"/>
  <c r="N88" i="2"/>
  <c r="D88" i="2"/>
  <c r="D77" i="2"/>
  <c r="E73" i="2"/>
  <c r="F73" i="2"/>
  <c r="G73" i="2"/>
  <c r="H73" i="2"/>
  <c r="I73" i="2"/>
  <c r="J73" i="2"/>
  <c r="K73" i="2"/>
  <c r="L73" i="2"/>
  <c r="M73" i="2"/>
  <c r="N73" i="2"/>
  <c r="D73" i="2"/>
  <c r="E64" i="2"/>
  <c r="H64" i="2"/>
  <c r="I64" i="2"/>
  <c r="J64" i="2"/>
  <c r="K64" i="2"/>
  <c r="L64" i="2"/>
  <c r="M64" i="2"/>
  <c r="N64" i="2"/>
  <c r="E57" i="2"/>
  <c r="F57" i="2"/>
  <c r="G57" i="2"/>
  <c r="H57" i="2"/>
  <c r="I57" i="2"/>
  <c r="K57" i="2"/>
  <c r="L57" i="2"/>
  <c r="M57" i="2"/>
  <c r="N57" i="2"/>
  <c r="E33" i="2"/>
  <c r="F33" i="2"/>
  <c r="G33" i="2"/>
  <c r="H33" i="2"/>
  <c r="I33" i="2"/>
  <c r="K33" i="2"/>
  <c r="L33" i="2"/>
  <c r="M33" i="2"/>
  <c r="N33" i="2"/>
  <c r="E24" i="2"/>
  <c r="H24" i="2"/>
  <c r="K24" i="2"/>
  <c r="L24" i="2"/>
  <c r="M24" i="2"/>
  <c r="G19" i="2"/>
  <c r="D19" i="2"/>
  <c r="F19" i="2" s="1"/>
  <c r="F13" i="2"/>
  <c r="G22" i="2"/>
  <c r="D22" i="2"/>
  <c r="F22" i="2" s="1"/>
  <c r="G20" i="2"/>
  <c r="D20" i="2"/>
  <c r="F20" i="2" s="1"/>
  <c r="G11" i="2"/>
  <c r="D11" i="2"/>
  <c r="F11" i="2" s="1"/>
  <c r="G10" i="2"/>
  <c r="G9" i="2" s="1"/>
  <c r="J9" i="2" s="1"/>
  <c r="D10" i="2"/>
  <c r="H16" i="2"/>
  <c r="H9" i="2" s="1"/>
  <c r="K90" i="2" l="1"/>
  <c r="L90" i="2"/>
  <c r="J33" i="2"/>
  <c r="H90" i="2"/>
  <c r="F10" i="2"/>
  <c r="F9" i="2" s="1"/>
  <c r="D9" i="2"/>
  <c r="M90" i="2"/>
  <c r="E90" i="2"/>
  <c r="F66" i="2"/>
  <c r="D64" i="2"/>
  <c r="G64" i="2"/>
  <c r="I24" i="2"/>
  <c r="I90" i="2" s="1"/>
  <c r="G24" i="2"/>
  <c r="F24" i="2"/>
  <c r="F65" i="2"/>
  <c r="F64" i="2" s="1"/>
  <c r="D24" i="2"/>
  <c r="F90" i="2" l="1"/>
  <c r="J24" i="2"/>
  <c r="G90" i="2"/>
  <c r="D90" i="2"/>
  <c r="J90" i="2" l="1"/>
</calcChain>
</file>

<file path=xl/sharedStrings.xml><?xml version="1.0" encoding="utf-8"?>
<sst xmlns="http://schemas.openxmlformats.org/spreadsheetml/2006/main" count="168" uniqueCount="115">
  <si>
    <t>CỘNG HÒA XÃ HỘI CHỦ NGHĨA VIỆT NAM</t>
  </si>
  <si>
    <t>Độc lập - Tự do - Hạnh phúc</t>
  </si>
  <si>
    <t>TÌNH HÌNH TIẾP NHẬN VÀ GIẢI QUYẾT TTHC</t>
  </si>
  <si>
    <t>(Từ ngày 01/07/2025 đến ngày 01/07/2026 )</t>
  </si>
  <si>
    <t>STT</t>
  </si>
  <si>
    <t>Thủ tục</t>
  </si>
  <si>
    <t>Mức độ</t>
  </si>
  <si>
    <t>Tiếp nhận</t>
  </si>
  <si>
    <t>Đã xử lý</t>
  </si>
  <si>
    <t>Đang xử lý</t>
  </si>
  <si>
    <t>Bổ sung</t>
  </si>
  <si>
    <t>Trả lại/ Rút HS</t>
  </si>
  <si>
    <t>Tổng số</t>
  </si>
  <si>
    <t>Kỳ trước</t>
  </si>
  <si>
    <t>Trong kỳ</t>
  </si>
  <si>
    <t>Trước hạn</t>
  </si>
  <si>
    <t>Đúng hạn</t>
  </si>
  <si>
    <t>Quá hạn</t>
  </si>
  <si>
    <t>Tỷ lệ trước hạn, đúng hạn</t>
  </si>
  <si>
    <t>Trong hạn</t>
  </si>
  <si>
    <t>Thủ tục đăng ký khai tử</t>
  </si>
  <si>
    <t>Thủ tục đăng ký kết hôn</t>
  </si>
  <si>
    <t>Thủ tục đăng ký nhận cha, mẹ, con</t>
  </si>
  <si>
    <t>Thủ tục đăng ký khai sinh</t>
  </si>
  <si>
    <t>Chấm dứt hoạt động hộ kinh doanh</t>
  </si>
  <si>
    <t>Tạm ngừng kinh doanh, tiếp tục kinh doanh trước thời hạn đã thông báo của hộ kinh doanh</t>
  </si>
  <si>
    <t>Đăng ký thành lập hộ kinh doanh</t>
  </si>
  <si>
    <t>Hỗ trợ ăn trưa đối với trẻ em mẫu giáo</t>
  </si>
  <si>
    <t>Xác định, xác định lại mức độ khuyết tật và cấp Giấy xác nhận khuyết tật</t>
  </si>
  <si>
    <t>95.89%</t>
  </si>
  <si>
    <t>Cấp học bổng và hỗ trợ kinh phí mua phương tiện, đồ dùng học tập dùng riêng cho người khuyết tật học tại các cơ sở giáo dục</t>
  </si>
  <si>
    <t>Hỗ trợ chi phí mai táng cho đối tượng bảo trợ xã hội</t>
  </si>
  <si>
    <t>92.45%</t>
  </si>
  <si>
    <t>Thực hiện, điều chỉnh, thôi hưởng trợ cấp xã hội hàng tháng, hỗ trợ kinh phí chăm sóc, nuôi dưỡng hàng tháng</t>
  </si>
  <si>
    <t>97.06%</t>
  </si>
  <si>
    <t>Thủ tục đăng ký lại kết hôn</t>
  </si>
  <si>
    <t>Thủ tục đăng ký giám hộ</t>
  </si>
  <si>
    <t>Thủ tục thay đổi, cải chính, bổ sung thông tin hộ tịch, xác định lại dân tộc</t>
  </si>
  <si>
    <t>Thủ tục cấp Giấy xác nhận tình trạng hôn nhân</t>
  </si>
  <si>
    <t>Thủ tục đăng ký lại khai sinh</t>
  </si>
  <si>
    <t>Chuyển trường đối với học sinh tiểu học</t>
  </si>
  <si>
    <t>Đăng ký thay đổi nội dung đăng ký hợp tác xã, liên hiệp hợp tác xã; Đăng ký thay đổi nội dung đối với trường hợp hợp tác xã, liên hiệp hợp tác xã bị tách, nhận sáp nhập</t>
  </si>
  <si>
    <t>Đăng ký thành lập hợp tác xã, liên hiệp hợp tác xã; đăng ký chuyển đổi tổ hợp tác thành hợp tác xã; đăng ký khi hợp tác xã, liên hiệp hợp tác xã chia, tách, hợp nhất</t>
  </si>
  <si>
    <t>Đăng ký lại khai tử</t>
  </si>
  <si>
    <t>Cấp giấy phép xây dựng mới đối với công trình cấp III, cấp IV (công trình không theo tuyến/Theo tuyến trong đô thị/Tín ngưỡng, tôn giáo /Tượng đài, tranh hoành tráng/Theo giai đoạn cho công trình không theo tuyến/Theo giai đoạn cho công trình theo tuyến trong đô thị/Dự án) và nhà ở riêng lẻ.</t>
  </si>
  <si>
    <t>Giải quyết chế độ trợ cấp thờ cúng liệt sĩ.</t>
  </si>
  <si>
    <t>Cấp bổ sung hoặc cấp lại giấy chứng nhận người có công do ngành Lao động - Thương binh và Xã hội quản lý và giấy chứng nhận thân nhân liệt sĩ</t>
  </si>
  <si>
    <t>Công nhận và giải quyết chế độ ưu đãi người hoạt động kháng chiến bị nhiễm chất độc hóa học</t>
  </si>
  <si>
    <t>Hưởng trợ cấp khi người có công đang hưởng trợ cấp ưu đãi từ trần</t>
  </si>
  <si>
    <t>Cấp giấy xác nhận thân nhân của người có công</t>
  </si>
  <si>
    <t>Đăng ký đất đai, tài sản gắn liền với đất, cấp Giấy chứng nhận quyền sử dụng đất, quyền sở hữu tài sản gắn liền với đất lần đầu đối với tổ chức đang sử dụng đất</t>
  </si>
  <si>
    <t>Thu hồi Giấy chứng nhận đã cấp không đúng quy định của pháp luật đất đai do người sử dụng đất, chủ sở hữu tài sản gắn liền với đất phát hiện và cấp lại Giấy chứng nhận sau khi thu hồi</t>
  </si>
  <si>
    <t>Đính chính Giấy chứng nhận đã cấp lần đầu có sai sót</t>
  </si>
  <si>
    <t>Xác định lại diện tích đất ở của hộ gia đình, cá nhân đã được cấp Giấy chứng nhận trước ngày 01 tháng 7 năm 2004</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</si>
  <si>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</si>
  <si>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Hỗ trợ kinh phí chăm sóc, nuôi dưỡng đối tượng bảo trợ xã hội (bao gồm cả người khuyết tật đặc biệt nặng)</t>
  </si>
  <si>
    <t>Thực hiện hỗ trợ kinh phí chăm sóc đối với hộ gia đình có người khuyết tật đặc biệt nặng</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</si>
  <si>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</si>
  <si>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</si>
  <si>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Chia, tách; sáp nhập; hợp nhất hội</t>
  </si>
  <si>
    <t>Thăm viếng mộ liệt sĩ.</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</si>
  <si>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</si>
  <si>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</si>
  <si>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Sử dụng đất kết hợp đa mục đích, gia hạn phương án sử dụng đất kết hợp đa mục đích.</t>
  </si>
  <si>
    <t>Giải quyết tranh chấp đất đai thuộc thẩm quyền của Chủ tịch Ủy ban nhân dân cấp xã</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</si>
  <si>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</si>
  <si>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Thực hiện, điều chỉnh, thôi hưởng trợ cấp hưu trí xã hội</t>
  </si>
  <si>
    <t>97.54%</t>
  </si>
  <si>
    <t>Hỗ trợ chi phí mai táng đối với đối tượng hưởng trợ cấp hưu trí xã hội</t>
  </si>
  <si>
    <t>Cấp Giấy chứng nhận đủ điều kiện an toàn thực phẩm đối với cơ sở sản xuất, kinh doanh thực phẩm thuộc thẩm quyền cấp của UBND cấp xã</t>
  </si>
  <si>
    <t>Cấp lại Giấy chứng nhận đủ điều kiện an toàn thực phẩm đối với cơ sở sản xuất, kinh doanh thực phẩm thuộc thẩm quyền cấp của UBND cấp xã</t>
  </si>
  <si>
    <t>Đề nghị miễn, giảm học phí trong cơ sở giáo dục nghề nghiệp, cơ sở giáo dục đại học tư thục và cơ sở giáo dục nghề nghiệp, cơ sở giáo dục đại học thuộc tổ chức kinh tế, doanh nghiệp nhà nước</t>
  </si>
  <si>
    <t>Đề nghị hỗ trợ chi phí học tập trong cơ sở giáo dục mầm non công lập, cơ sở giáo dục phổ thông công lập, cơ sở giáo dục công lập thực hiện chương trình giáo dục phổ thông</t>
  </si>
  <si>
    <t>Giải quyết chế độ mai táng phí đối với dân công hỏa tuyến tham gia kháng chiến chống Pháp, chống Mỹ, chiến tranh bảo vệ Tổ quốc và làm nhiệm vụ quốc tế</t>
  </si>
  <si>
    <t>85.71%</t>
  </si>
  <si>
    <t>Thủ tục tính hoặc tính lại tiền sử dụng đất theo quy định tại các điểm a, b, c và d khoản 2 Điều 12 Nghị định số 50/2026/NĐ-CP ngày 31/01/2026 của Chính phủ</t>
  </si>
  <si>
    <t>Tiếp nhận đối tượng cần bảo vệ khẩn cấp vào cơ sở trợ giúp xã hội</t>
  </si>
  <si>
    <t>Cấp lại Giấy chứng nhận đăng ký hộ kinh doanh, Cấp đổi sang Giấy chứng nhận đăng ký hộ kinh doanh</t>
  </si>
  <si>
    <t>Cấp bản sao Trích lục hộ tịch, bản sao Giấy khai sinh</t>
  </si>
  <si>
    <t>Đăng ký thay đổi nội dung đăng ký hộ kinh doanh</t>
  </si>
  <si>
    <t>Thủ tục đăng ký kết hôn có yếu tố nước ngoài</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</si>
  <si>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</si>
  <si>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Thủ tục chứng thực chữ ký trong các văn bản (áp dụng cho cả trường hợp chứng thực điểm chỉ và trường hợp người yêu cầu chứng thực không điểm chỉ được)</t>
  </si>
  <si>
    <t>Chứng thực việc sửa đổi, bổ sung, hủy bỏ giao dịch</t>
  </si>
  <si>
    <t>Liên thông thủ tục hành chính về đăng ký khai sinh, đăng ký thường trú, cấp thẻ bảo hiểm y tế cho trẻ em dưới 6 tuổi</t>
  </si>
  <si>
    <t>Thủ tục chứng thực văn bản khai nhận di sản mà di sản là động sản, quyền sửa dụng đất, nhà ở</t>
  </si>
  <si>
    <t>Chứng thực văn bản từ chối nhận di sản</t>
  </si>
  <si>
    <t>Thủ tục Chứng thực di chúc</t>
  </si>
  <si>
    <t>Liên thông các thủ tục hành chính về đăng ký khai sinh, cấp Thẻ bảo hiểm y tế cho trẻ em dưới 6 tuổi</t>
  </si>
  <si>
    <t>Chứng thực giao dịch liên quan đến tài sản là động sản, quyền sử dụng đất, nhà ở</t>
  </si>
  <si>
    <t>Cấp Giấy chứng nhận đủ điều kiện cửa hàng bán lẻ LPG chai</t>
  </si>
  <si>
    <t>Chứng thực văn bản phân chia di sản mà di sản là động sản, quyền sử dụng đất, nhà ở</t>
  </si>
  <si>
    <t>Chuyển trường đối với học sinh trung học cơ sở.</t>
  </si>
  <si>
    <t>88.89%</t>
  </si>
  <si>
    <t>Hộ tịch</t>
  </si>
  <si>
    <t>Chứng thực</t>
  </si>
  <si>
    <t>Đất đai</t>
  </si>
  <si>
    <t>Hoạt động kinh doanh</t>
  </si>
  <si>
    <t>Giáo dục</t>
  </si>
  <si>
    <t>Bảo trợ xã hội</t>
  </si>
  <si>
    <t>Xây dựng, Quy hoạch</t>
  </si>
  <si>
    <t>Người có công</t>
  </si>
  <si>
    <t>Quản lý Nhà nước về Hội, Quỹ</t>
  </si>
  <si>
    <t>I</t>
  </si>
  <si>
    <t>An toàn thực phẩm (Bộ công thương)</t>
  </si>
  <si>
    <t>Cấp đổi bằng "Tổ quốc ghi công</t>
  </si>
  <si>
    <t>Cấp lại bằng "Tổ quốc ghi công</t>
  </si>
  <si>
    <t>Giải quyết chế độ thờ cũng Liệt sĩ</t>
  </si>
  <si>
    <t>PHỤ LỤC 2: KẾT QUẢ GIẢI QUYẾT THỦ TỤC HÀNH CHÍNH, DỊCH VỤ CÔNG ĐỐI VỚI CÔNG DÂN</t>
  </si>
  <si>
    <t>PHỤ LỤC 3: KẾT QUẢ GIẢI QUYẾT THỦ TỤC HÀNH CHÍNH, DỊCH VỤ CÔNG ĐỐI VỚI DOANH NGHIỆP</t>
  </si>
  <si>
    <t>ỦY BAN NHÂN DÂN
XÃ THẠCH HÀ</t>
  </si>
  <si>
    <t>ỦY BAN NHÂN DÂN</t>
  </si>
  <si>
    <t>XÃ THẠCH HÀ</t>
  </si>
  <si>
    <t>(Kèm theo Báo cáo số:         ngày      tháng      năm 2026 của UBND xã Thạch Hà).</t>
  </si>
  <si>
    <t xml:space="preserve">ỦY BAN NHÂN DÂN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</si>
</sst>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Times New Roman"/>
      <family val="2"/>
    </font>
    <font>
      <sz val="11"/>
      <color theme="1"/>
      <name val="Times New Roman"/>
      <family val="2"/>
    </font>
    <font>
      <sz val="18"/>
      <color theme="3"/>
      <name val="Calibri Light"/>
      <family val="2"/>
      <scheme val="major"/>
    </font>
    <font>
      <b/>
      <sz val="15"/>
      <color theme="3"/>
      <name val="Times New Roman"/>
      <family val="2"/>
    </font>
    <font>
      <b/>
      <sz val="13"/>
      <color theme="3"/>
      <name val="Times New Roman"/>
      <family val="2"/>
    </font>
    <font>
      <b/>
      <sz val="11"/>
      <color theme="3"/>
      <name val="Times New Roman"/>
      <family val="2"/>
    </font>
    <font>
      <sz val="11"/>
      <color rgb="FF006100"/>
      <name val="Times New Roman"/>
      <family val="2"/>
    </font>
    <font>
      <sz val="11"/>
      <color rgb="FF9C0006"/>
      <name val="Times New Roman"/>
      <family val="2"/>
    </font>
    <font>
      <sz val="11"/>
      <color rgb="FF9C6500"/>
      <name val="Times New Roman"/>
      <family val="2"/>
    </font>
    <font>
      <sz val="11"/>
      <color rgb="FF3F3F76"/>
      <name val="Times New Roman"/>
      <family val="2"/>
    </font>
    <font>
      <b/>
      <sz val="11"/>
      <color rgb="FF3F3F3F"/>
      <name val="Times New Roman"/>
      <family val="2"/>
    </font>
    <font>
      <b/>
      <sz val="11"/>
      <color rgb="FFFA7D00"/>
      <name val="Times New Roman"/>
      <family val="2"/>
    </font>
    <font>
      <sz val="11"/>
      <color rgb="FFFA7D00"/>
      <name val="Times New Roman"/>
      <family val="2"/>
    </font>
    <font>
      <b/>
      <sz val="11"/>
      <color theme="0"/>
      <name val="Times New Roman"/>
      <family val="2"/>
    </font>
    <font>
      <sz val="11"/>
      <color rgb="FFFF0000"/>
      <name val="Times New Roman"/>
      <family val="2"/>
    </font>
    <font>
      <i/>
      <sz val="11"/>
      <color rgb="FF7F7F7F"/>
      <name val="Times New Roman"/>
      <family val="2"/>
    </font>
    <font>
      <b/>
      <sz val="11"/>
      <color theme="1"/>
      <name val="Times New Roman"/>
      <family val="2"/>
    </font>
    <font>
      <sz val="11"/>
      <color theme="0"/>
      <name val="Times New Roman"/>
      <family val="2"/>
    </font>
    <font>
      <b/>
      <sz val="11"/>
      <color theme="1"/>
      <name val="Times New Roman"/>
      <family val="1"/>
    </font>
    <font>
      <b/>
      <sz val="12"/>
      <color theme="1"/>
      <name val="Times New Roman"/>
      <family val="1"/>
    </font>
    <font>
      <sz val="12"/>
      <color theme="1"/>
      <name val="Times New Roman"/>
      <family val="1"/>
    </font>
    <font>
      <sz val="12"/>
      <name val="Times New Roman"/>
      <family val="1"/>
    </font>
    <font>
      <b/>
      <i/>
      <sz val="12"/>
      <color theme="1"/>
      <name val="Times New Roman"/>
      <family val="1"/>
    </font>
    <font>
      <i/>
      <sz val="12"/>
      <name val="Times New Roman"/>
      <family val="1"/>
    </font>
    <font>
      <i/>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16" fillId="0" borderId="0" xfId="0" applyFont="1"/>
    <xf numFmtId="10" fontId="0" fillId="0" borderId="0" xfId="0" applyNumberFormat="1" applyAlignment="1">
      <alignment horizontal="center"/>
    </xf>
    <xf numFmtId="0" fontId="18" fillId="0" borderId="0" xfId="0" applyFont="1"/>
    <xf numFmtId="0" fontId="0" fillId="0" borderId="0" xfId="0" applyAlignment="1">
      <alignment horizontal="center"/>
    </xf>
    <xf numFmtId="3" fontId="0" fillId="0" borderId="0" xfId="0" applyNumberFormat="1" applyAlignment="1">
      <alignment horizont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10" fontId="19" fillId="0" borderId="10" xfId="0" applyNumberFormat="1" applyFont="1" applyBorder="1" applyAlignment="1">
      <alignment horizontal="center" vertical="center" wrapText="1"/>
    </xf>
    <xf numFmtId="0" fontId="19" fillId="0" borderId="10" xfId="0" applyFont="1" applyBorder="1" applyAlignment="1">
      <alignment horizontal="left" vertical="center" wrapText="1"/>
    </xf>
    <xf numFmtId="3" fontId="19"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left" vertical="center" wrapText="1"/>
    </xf>
    <xf numFmtId="10" fontId="20" fillId="0" borderId="10" xfId="0" applyNumberFormat="1" applyFont="1" applyBorder="1" applyAlignment="1">
      <alignment horizontal="center"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3" fontId="20" fillId="0" borderId="10" xfId="0" applyNumberFormat="1" applyFont="1" applyBorder="1" applyAlignment="1">
      <alignment horizontal="center" vertical="center" wrapText="1"/>
    </xf>
    <xf numFmtId="10" fontId="20" fillId="0" borderId="0" xfId="0" applyNumberFormat="1" applyFont="1" applyAlignment="1">
      <alignment horizontal="center"/>
    </xf>
    <xf numFmtId="0" fontId="19" fillId="0" borderId="0" xfId="0" applyFont="1" applyAlignment="1">
      <alignment horizontal="left" vertical="center" wrapText="1"/>
    </xf>
    <xf numFmtId="0" fontId="19" fillId="0" borderId="0" xfId="0" applyFont="1" applyAlignment="1">
      <alignment horizontal="center"/>
    </xf>
    <xf numFmtId="10" fontId="19" fillId="0" borderId="0" xfId="0" applyNumberFormat="1" applyFont="1" applyAlignment="1">
      <alignment horizontal="center"/>
    </xf>
    <xf numFmtId="0" fontId="21" fillId="0" borderId="10" xfId="0" applyFont="1" applyBorder="1" applyAlignment="1">
      <alignment vertical="center" wrapText="1"/>
    </xf>
    <xf numFmtId="0" fontId="19" fillId="0" borderId="0" xfId="0" applyFont="1"/>
    <xf numFmtId="3" fontId="19" fillId="0" borderId="10" xfId="0" applyNumberFormat="1" applyFont="1" applyBorder="1" applyAlignment="1">
      <alignment horizontal="center"/>
    </xf>
    <xf numFmtId="10" fontId="19" fillId="0" borderId="10" xfId="0" applyNumberFormat="1" applyFont="1" applyBorder="1" applyAlignment="1">
      <alignment horizontal="center"/>
    </xf>
    <xf numFmtId="0" fontId="19" fillId="0" borderId="0" xfId="0" applyFont="1" applyAlignment="1">
      <alignment horizontal="center" vertical="top"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20" fillId="0" borderId="0" xfId="0" applyFont="1"/>
    <xf numFmtId="0" fontId="19" fillId="0" borderId="0" xfId="0" applyFont="1" applyAlignment="1">
      <alignment horizontal="center"/>
    </xf>
    <xf numFmtId="0" fontId="23"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left" vertical="center" wrapText="1"/>
    </xf>
    <xf numFmtId="3" fontId="19" fillId="0" borderId="10" xfId="0" applyNumberFormat="1" applyFont="1" applyBorder="1" applyAlignment="1">
      <alignment horizontal="center" vertical="center"/>
    </xf>
    <xf numFmtId="0" fontId="19" fillId="0" borderId="0" xfId="0" applyFont="1" applyAlignment="1">
      <alignment vertical="top" wrapText="1"/>
    </xf>
    <xf numFmtId="0" fontId="24" fillId="0" borderId="0" xfId="0" applyFont="1" applyAlignment="1">
      <alignment horizontal="center" vertical="center" wrapText="1"/>
    </xf>
    <xf numFmtId="0" fontId="20"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2266950</xdr:colOff>
      <xdr:row>1</xdr:row>
      <xdr:rowOff>196850</xdr:rowOff>
    </xdr:from>
    <xdr:to>
      <xdr:col>1</xdr:col>
      <xdr:colOff>2933700</xdr:colOff>
      <xdr:row>1</xdr:row>
      <xdr:rowOff>196850</xdr:rowOff>
    </xdr:to>
    <xdr:cxnSp macro="">
      <xdr:nvCxnSpPr>
        <xdr:cNvPr id="3" name="Straight Connector 2">
          <a:extLst>
            <a:ext uri="{FF2B5EF4-FFF2-40B4-BE49-F238E27FC236}">
              <a16:creationId xmlns:a16="http://schemas.microsoft.com/office/drawing/2014/main" id="{7DF2DD3C-C4FE-19BE-AD14-3FEC9B15F26A}"/>
            </a:ext>
          </a:extLst>
        </xdr:cNvPr>
        <xdr:cNvCxnSpPr/>
      </xdr:nvCxnSpPr>
      <xdr:spPr>
        <a:xfrm>
          <a:off x="2578100" y="387350"/>
          <a:ext cx="666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165100</xdr:colOff>
      <xdr:row>1</xdr:row>
      <xdr:rowOff>215900</xdr:rowOff>
    </xdr:from>
    <xdr:to>
      <xdr:col>11</xdr:col>
      <xdr:colOff>400050</xdr:colOff>
      <xdr:row>1</xdr:row>
      <xdr:rowOff>215900</xdr:rowOff>
    </xdr:to>
    <xdr:cxnSp macro="">
      <xdr:nvCxnSpPr>
        <xdr:cNvPr id="5" name="Straight Connector 4">
          <a:extLst>
            <a:ext uri="{FF2B5EF4-FFF2-40B4-BE49-F238E27FC236}">
              <a16:creationId xmlns:a16="http://schemas.microsoft.com/office/drawing/2014/main" id="{B0BE3231-DE29-8416-A79F-C67DC73A12C3}"/>
            </a:ext>
          </a:extLst>
        </xdr:cNvPr>
        <xdr:cNvCxnSpPr/>
      </xdr:nvCxnSpPr>
      <xdr:spPr>
        <a:xfrm>
          <a:off x="6813550" y="406400"/>
          <a:ext cx="1803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1454150</xdr:colOff>
      <xdr:row>1</xdr:row>
      <xdr:rowOff>209550</xdr:rowOff>
    </xdr:from>
    <xdr:to>
      <xdr:col>1</xdr:col>
      <xdr:colOff>2152650</xdr:colOff>
      <xdr:row>1</xdr:row>
      <xdr:rowOff>209550</xdr:rowOff>
    </xdr:to>
    <xdr:cxnSp macro="">
      <xdr:nvCxnSpPr>
        <xdr:cNvPr id="5" name="Straight Connector 4">
          <a:extLst>
            <a:ext uri="{FF2B5EF4-FFF2-40B4-BE49-F238E27FC236}">
              <a16:creationId xmlns:a16="http://schemas.microsoft.com/office/drawing/2014/main" id="{B501D8FA-9B45-A1EB-B39F-4347FF79FE49}"/>
            </a:ext>
          </a:extLst>
        </xdr:cNvPr>
        <xdr:cNvCxnSpPr/>
      </xdr:nvCxnSpPr>
      <xdr:spPr>
        <a:xfrm>
          <a:off x="1765300" y="406400"/>
          <a:ext cx="698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146050</xdr:colOff>
      <xdr:row>2</xdr:row>
      <xdr:rowOff>0</xdr:rowOff>
    </xdr:from>
    <xdr:to>
      <xdr:col>11</xdr:col>
      <xdr:colOff>425450</xdr:colOff>
      <xdr:row>2</xdr:row>
      <xdr:rowOff>0</xdr:rowOff>
    </xdr:to>
    <xdr:cxnSp macro="">
      <xdr:nvCxnSpPr>
        <xdr:cNvPr id="7" name="Straight Connector 6">
          <a:extLst>
            <a:ext uri="{FF2B5EF4-FFF2-40B4-BE49-F238E27FC236}">
              <a16:creationId xmlns:a16="http://schemas.microsoft.com/office/drawing/2014/main" id="{0CF2295B-E9DD-F395-2595-0063A3038587}"/>
            </a:ext>
          </a:extLst>
        </xdr:cNvPr>
        <xdr:cNvCxnSpPr/>
      </xdr:nvCxnSpPr>
      <xdr:spPr>
        <a:xfrm>
          <a:off x="6756400" y="412750"/>
          <a:ext cx="1847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1524000</xdr:colOff>
      <xdr:row>1</xdr:row>
      <xdr:rowOff>203200</xdr:rowOff>
    </xdr:from>
    <xdr:to>
      <xdr:col>1</xdr:col>
      <xdr:colOff>2171700</xdr:colOff>
      <xdr:row>1</xdr:row>
      <xdr:rowOff>203200</xdr:rowOff>
    </xdr:to>
    <xdr:cxnSp macro="">
      <xdr:nvCxnSpPr>
        <xdr:cNvPr id="6" name="Straight Connector 5">
          <a:extLst>
            <a:ext uri="{FF2B5EF4-FFF2-40B4-BE49-F238E27FC236}">
              <a16:creationId xmlns:a16="http://schemas.microsoft.com/office/drawing/2014/main" id="{1033D496-F652-DF09-6A72-B4BD9CC755F8}"/>
            </a:ext>
          </a:extLst>
        </xdr:cNvPr>
        <xdr:cNvCxnSpPr/>
      </xdr:nvCxnSpPr>
      <xdr:spPr>
        <a:xfrm>
          <a:off x="1835150" y="400050"/>
          <a:ext cx="647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177800</xdr:colOff>
      <xdr:row>1</xdr:row>
      <xdr:rowOff>228600</xdr:rowOff>
    </xdr:from>
    <xdr:to>
      <xdr:col>10</xdr:col>
      <xdr:colOff>419100</xdr:colOff>
      <xdr:row>1</xdr:row>
      <xdr:rowOff>228600</xdr:rowOff>
    </xdr:to>
    <xdr:cxnSp macro="">
      <xdr:nvCxnSpPr>
        <xdr:cNvPr id="8" name="Straight Connector 7">
          <a:extLst>
            <a:ext uri="{FF2B5EF4-FFF2-40B4-BE49-F238E27FC236}">
              <a16:creationId xmlns:a16="http://schemas.microsoft.com/office/drawing/2014/main" id="{03420552-5CC8-1805-C976-177732755EF5}"/>
            </a:ext>
          </a:extLst>
        </xdr:cNvPr>
        <xdr:cNvCxnSpPr/>
      </xdr:nvCxnSpPr>
      <xdr:spPr>
        <a:xfrm>
          <a:off x="6299200" y="425450"/>
          <a:ext cx="1809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view="pageBreakPreview" zoomScale="60" zoomScaleNormal="100" workbookViewId="0">
      <pane ySplit="8" topLeftCell="A9" activePane="bottomLeft" state="frozen"/>
      <selection pane="bottomLeft" activeCell="I13" sqref="I13"/>
    </sheetView>
  </sheetViews>
  <sheetFormatPr defaultColWidth="8.90625" defaultRowHeight="14" x14ac:dyDescent="0.3"/>
  <cols>
    <col min="1" max="1" width="5.90625" customWidth="1"/>
    <col min="2" max="2" width="50.453125" customWidth="1"/>
    <col min="3" max="3" width="7.54296875" style="4" customWidth="1"/>
    <col min="4" max="8" width="6.54296875" style="4" customWidth="1"/>
    <col min="9" max="9" width="5.90625" style="4" customWidth="1"/>
    <col min="10" max="10" width="10.36328125" style="2" customWidth="1"/>
    <col min="11" max="13" width="6.1796875" style="4" customWidth="1"/>
    <col min="14" max="14" width="9.08984375" style="4" customWidth="1"/>
  </cols>
  <sheetData>
    <row r="1" spans="1:14" ht="15" x14ac:dyDescent="0.3">
      <c r="A1" s="27" t="s">
        <v>110</v>
      </c>
      <c r="B1" s="27"/>
      <c r="C1" s="27"/>
      <c r="D1" s="27"/>
      <c r="E1" s="27"/>
      <c r="F1" s="27"/>
      <c r="G1" s="27" t="s">
        <v>0</v>
      </c>
      <c r="H1" s="27"/>
      <c r="I1" s="27"/>
      <c r="J1" s="27"/>
      <c r="K1" s="27"/>
      <c r="L1" s="27"/>
      <c r="M1" s="27"/>
      <c r="N1" s="27"/>
    </row>
    <row r="2" spans="1:14" ht="24.5" customHeight="1" x14ac:dyDescent="0.3">
      <c r="A2" s="27"/>
      <c r="B2" s="27"/>
      <c r="C2" s="27"/>
      <c r="D2" s="27"/>
      <c r="E2" s="27"/>
      <c r="F2" s="27"/>
      <c r="G2" s="27" t="s">
        <v>1</v>
      </c>
      <c r="H2" s="27"/>
      <c r="I2" s="27"/>
      <c r="J2" s="27"/>
      <c r="K2" s="27"/>
      <c r="L2" s="27"/>
      <c r="M2" s="27"/>
      <c r="N2" s="27"/>
    </row>
    <row r="3" spans="1:14" ht="15" x14ac:dyDescent="0.3">
      <c r="A3" s="28" t="s">
        <v>2</v>
      </c>
      <c r="B3" s="28"/>
      <c r="C3" s="28"/>
      <c r="D3" s="28"/>
      <c r="E3" s="28"/>
      <c r="F3" s="28"/>
      <c r="G3" s="28"/>
      <c r="H3" s="28"/>
      <c r="I3" s="28"/>
      <c r="J3" s="28"/>
      <c r="K3" s="28"/>
      <c r="L3" s="28"/>
      <c r="M3" s="28"/>
      <c r="N3" s="28"/>
    </row>
    <row r="4" spans="1:14" ht="15.5" x14ac:dyDescent="0.3">
      <c r="A4" s="37" t="s">
        <v>113</v>
      </c>
      <c r="B4" s="38"/>
      <c r="C4" s="38"/>
      <c r="D4" s="38"/>
      <c r="E4" s="38"/>
      <c r="F4" s="38"/>
      <c r="G4" s="38"/>
      <c r="H4" s="38"/>
      <c r="I4" s="38"/>
      <c r="J4" s="38"/>
      <c r="K4" s="38"/>
      <c r="L4" s="38"/>
      <c r="M4" s="38"/>
      <c r="N4" s="38"/>
    </row>
    <row r="5" spans="1:14" ht="15.5" x14ac:dyDescent="0.3">
      <c r="A5" s="29" t="s">
        <v>3</v>
      </c>
      <c r="B5" s="29"/>
      <c r="C5" s="29"/>
      <c r="D5" s="29"/>
      <c r="E5" s="29"/>
      <c r="F5" s="29"/>
      <c r="G5" s="29"/>
      <c r="H5" s="29"/>
      <c r="I5" s="29"/>
      <c r="J5" s="29"/>
      <c r="K5" s="29"/>
      <c r="L5" s="29"/>
      <c r="M5" s="29"/>
      <c r="N5" s="29"/>
    </row>
    <row r="7" spans="1:14" ht="13.25" customHeight="1" x14ac:dyDescent="0.3">
      <c r="A7" s="6" t="s">
        <v>4</v>
      </c>
      <c r="B7" s="6" t="s">
        <v>5</v>
      </c>
      <c r="C7" s="7" t="s">
        <v>6</v>
      </c>
      <c r="D7" s="6" t="s">
        <v>7</v>
      </c>
      <c r="E7" s="6"/>
      <c r="F7" s="6"/>
      <c r="G7" s="6" t="s">
        <v>8</v>
      </c>
      <c r="H7" s="6"/>
      <c r="I7" s="6"/>
      <c r="J7" s="6"/>
      <c r="K7" s="6" t="s">
        <v>9</v>
      </c>
      <c r="L7" s="6"/>
      <c r="M7" s="6" t="s">
        <v>10</v>
      </c>
      <c r="N7" s="6" t="s">
        <v>11</v>
      </c>
    </row>
    <row r="8" spans="1:14" ht="45" customHeight="1" x14ac:dyDescent="0.3">
      <c r="A8" s="6"/>
      <c r="B8" s="6"/>
      <c r="C8" s="8"/>
      <c r="D8" s="9" t="s">
        <v>12</v>
      </c>
      <c r="E8" s="9" t="s">
        <v>13</v>
      </c>
      <c r="F8" s="9" t="s">
        <v>14</v>
      </c>
      <c r="G8" s="9" t="s">
        <v>15</v>
      </c>
      <c r="H8" s="9" t="s">
        <v>16</v>
      </c>
      <c r="I8" s="9" t="s">
        <v>17</v>
      </c>
      <c r="J8" s="10" t="s">
        <v>18</v>
      </c>
      <c r="K8" s="9" t="s">
        <v>19</v>
      </c>
      <c r="L8" s="9" t="s">
        <v>17</v>
      </c>
      <c r="M8" s="6"/>
      <c r="N8" s="6"/>
    </row>
    <row r="9" spans="1:14" ht="15.65" customHeight="1" x14ac:dyDescent="0.3">
      <c r="A9" s="9" t="s">
        <v>103</v>
      </c>
      <c r="B9" s="11" t="s">
        <v>94</v>
      </c>
      <c r="C9" s="9"/>
      <c r="D9" s="12">
        <f>SUM(D10:D23)</f>
        <v>2173</v>
      </c>
      <c r="E9" s="12">
        <f t="shared" ref="E9:N9" si="0">SUM(E10:E23)</f>
        <v>0</v>
      </c>
      <c r="F9" s="12">
        <f t="shared" si="0"/>
        <v>2173</v>
      </c>
      <c r="G9" s="12">
        <f t="shared" si="0"/>
        <v>1394</v>
      </c>
      <c r="H9" s="12">
        <f t="shared" si="0"/>
        <v>656</v>
      </c>
      <c r="I9" s="12">
        <f t="shared" si="0"/>
        <v>120</v>
      </c>
      <c r="J9" s="10">
        <f>(G9+H9)/(G9+H9+I9)</f>
        <v>0.9447004608294931</v>
      </c>
      <c r="K9" s="12">
        <f t="shared" si="0"/>
        <v>1</v>
      </c>
      <c r="L9" s="12">
        <f t="shared" si="0"/>
        <v>0</v>
      </c>
      <c r="M9" s="12">
        <f t="shared" si="0"/>
        <v>1</v>
      </c>
      <c r="N9" s="12">
        <f t="shared" si="0"/>
        <v>1</v>
      </c>
    </row>
    <row r="10" spans="1:14" ht="15.5" x14ac:dyDescent="0.3">
      <c r="A10" s="13">
        <v>1</v>
      </c>
      <c r="B10" s="14" t="s">
        <v>20</v>
      </c>
      <c r="C10" s="13">
        <v>4</v>
      </c>
      <c r="D10" s="13">
        <f>156+35</f>
        <v>191</v>
      </c>
      <c r="E10" s="13">
        <v>0</v>
      </c>
      <c r="F10" s="13">
        <f>D10</f>
        <v>191</v>
      </c>
      <c r="G10" s="13">
        <f>38+35</f>
        <v>73</v>
      </c>
      <c r="H10" s="13">
        <v>92</v>
      </c>
      <c r="I10" s="13">
        <v>26</v>
      </c>
      <c r="J10" s="15"/>
      <c r="K10" s="13">
        <v>0</v>
      </c>
      <c r="L10" s="13">
        <v>0</v>
      </c>
      <c r="M10" s="13">
        <v>0</v>
      </c>
      <c r="N10" s="13">
        <v>0</v>
      </c>
    </row>
    <row r="11" spans="1:14" ht="15.5" x14ac:dyDescent="0.3">
      <c r="A11" s="13">
        <v>2</v>
      </c>
      <c r="B11" s="14" t="s">
        <v>43</v>
      </c>
      <c r="C11" s="13">
        <v>4</v>
      </c>
      <c r="D11" s="13">
        <f>70+11</f>
        <v>81</v>
      </c>
      <c r="E11" s="13">
        <v>0</v>
      </c>
      <c r="F11" s="13">
        <f>D11</f>
        <v>81</v>
      </c>
      <c r="G11" s="13">
        <f>69+11</f>
        <v>80</v>
      </c>
      <c r="H11" s="13">
        <v>0</v>
      </c>
      <c r="I11" s="13">
        <v>1</v>
      </c>
      <c r="J11" s="15"/>
      <c r="K11" s="13">
        <v>0</v>
      </c>
      <c r="L11" s="13">
        <v>0</v>
      </c>
      <c r="M11" s="13">
        <v>0</v>
      </c>
      <c r="N11" s="13">
        <v>0</v>
      </c>
    </row>
    <row r="12" spans="1:14" ht="15.5" x14ac:dyDescent="0.3">
      <c r="A12" s="13">
        <v>3</v>
      </c>
      <c r="B12" s="16" t="s">
        <v>23</v>
      </c>
      <c r="C12" s="17">
        <v>4</v>
      </c>
      <c r="D12" s="17">
        <v>5</v>
      </c>
      <c r="E12" s="17">
        <v>0</v>
      </c>
      <c r="F12" s="17">
        <v>5</v>
      </c>
      <c r="G12" s="17">
        <v>0</v>
      </c>
      <c r="H12" s="17">
        <v>5</v>
      </c>
      <c r="I12" s="17">
        <v>0</v>
      </c>
      <c r="J12" s="15"/>
      <c r="K12" s="17">
        <v>0</v>
      </c>
      <c r="L12" s="17">
        <v>0</v>
      </c>
      <c r="M12" s="17">
        <v>0</v>
      </c>
      <c r="N12" s="17">
        <v>0</v>
      </c>
    </row>
    <row r="13" spans="1:14" ht="15.5" x14ac:dyDescent="0.3">
      <c r="A13" s="13">
        <v>4</v>
      </c>
      <c r="B13" s="14" t="s">
        <v>39</v>
      </c>
      <c r="C13" s="13">
        <v>4</v>
      </c>
      <c r="D13" s="13">
        <f>96+25+1</f>
        <v>122</v>
      </c>
      <c r="E13" s="13">
        <v>0</v>
      </c>
      <c r="F13" s="13">
        <f>D13</f>
        <v>122</v>
      </c>
      <c r="G13" s="13">
        <f>93+25+1</f>
        <v>119</v>
      </c>
      <c r="H13" s="13">
        <v>1</v>
      </c>
      <c r="I13" s="13">
        <v>2</v>
      </c>
      <c r="J13" s="15"/>
      <c r="K13" s="13">
        <v>0</v>
      </c>
      <c r="L13" s="13">
        <v>0</v>
      </c>
      <c r="M13" s="13">
        <v>0</v>
      </c>
      <c r="N13" s="13">
        <v>0</v>
      </c>
    </row>
    <row r="14" spans="1:14" ht="15.5" x14ac:dyDescent="0.3">
      <c r="A14" s="13">
        <v>5</v>
      </c>
      <c r="B14" s="14" t="s">
        <v>36</v>
      </c>
      <c r="C14" s="13">
        <v>4</v>
      </c>
      <c r="D14" s="13">
        <f>3+1</f>
        <v>4</v>
      </c>
      <c r="E14" s="13">
        <v>0</v>
      </c>
      <c r="F14" s="13">
        <f>D14</f>
        <v>4</v>
      </c>
      <c r="G14" s="13">
        <v>4</v>
      </c>
      <c r="H14" s="13">
        <v>0</v>
      </c>
      <c r="I14" s="13">
        <v>0</v>
      </c>
      <c r="J14" s="15"/>
      <c r="K14" s="13">
        <v>0</v>
      </c>
      <c r="L14" s="13">
        <v>0</v>
      </c>
      <c r="M14" s="13">
        <v>0</v>
      </c>
      <c r="N14" s="13">
        <v>0</v>
      </c>
    </row>
    <row r="15" spans="1:14" ht="15.5" x14ac:dyDescent="0.3">
      <c r="A15" s="13">
        <v>6</v>
      </c>
      <c r="B15" s="14" t="s">
        <v>38</v>
      </c>
      <c r="C15" s="13">
        <v>4</v>
      </c>
      <c r="D15" s="13">
        <f>431+91+2+3+20</f>
        <v>547</v>
      </c>
      <c r="E15" s="13">
        <v>0</v>
      </c>
      <c r="F15" s="13">
        <f>D15</f>
        <v>547</v>
      </c>
      <c r="G15" s="13">
        <f>410+91+2+3+20</f>
        <v>526</v>
      </c>
      <c r="H15" s="13">
        <v>16</v>
      </c>
      <c r="I15" s="13">
        <v>5</v>
      </c>
      <c r="J15" s="15"/>
      <c r="K15" s="13">
        <v>0</v>
      </c>
      <c r="L15" s="13">
        <v>0</v>
      </c>
      <c r="M15" s="13">
        <v>0</v>
      </c>
      <c r="N15" s="13">
        <v>0</v>
      </c>
    </row>
    <row r="16" spans="1:14" ht="15.5" x14ac:dyDescent="0.3">
      <c r="A16" s="13">
        <v>7</v>
      </c>
      <c r="B16" s="14" t="s">
        <v>78</v>
      </c>
      <c r="C16" s="13">
        <v>4</v>
      </c>
      <c r="D16" s="13">
        <f>473+162+8+30</f>
        <v>673</v>
      </c>
      <c r="E16" s="13">
        <v>0</v>
      </c>
      <c r="F16" s="13">
        <f>D16</f>
        <v>673</v>
      </c>
      <c r="G16" s="13">
        <f>344+8+30+5</f>
        <v>387</v>
      </c>
      <c r="H16" s="13">
        <f>116+161</f>
        <v>277</v>
      </c>
      <c r="I16" s="13">
        <f>13+1-5</f>
        <v>9</v>
      </c>
      <c r="J16" s="10"/>
      <c r="K16" s="13">
        <v>0</v>
      </c>
      <c r="L16" s="13">
        <v>0</v>
      </c>
      <c r="M16" s="13">
        <v>0</v>
      </c>
      <c r="N16" s="13">
        <v>0</v>
      </c>
    </row>
    <row r="17" spans="1:14" ht="31" x14ac:dyDescent="0.3">
      <c r="A17" s="13">
        <v>8</v>
      </c>
      <c r="B17" s="14" t="s">
        <v>88</v>
      </c>
      <c r="C17" s="13">
        <v>4</v>
      </c>
      <c r="D17" s="13">
        <v>1</v>
      </c>
      <c r="E17" s="13">
        <v>0</v>
      </c>
      <c r="F17" s="13">
        <v>1</v>
      </c>
      <c r="G17" s="13">
        <v>0</v>
      </c>
      <c r="H17" s="13">
        <v>0</v>
      </c>
      <c r="I17" s="13">
        <v>0</v>
      </c>
      <c r="J17" s="15"/>
      <c r="K17" s="13">
        <v>0</v>
      </c>
      <c r="L17" s="13">
        <v>0</v>
      </c>
      <c r="M17" s="13">
        <v>1</v>
      </c>
      <c r="N17" s="13">
        <v>0</v>
      </c>
    </row>
    <row r="18" spans="1:14" ht="46.5" x14ac:dyDescent="0.3">
      <c r="A18" s="13">
        <v>9</v>
      </c>
      <c r="B18" s="14" t="s">
        <v>84</v>
      </c>
      <c r="C18" s="13">
        <v>3</v>
      </c>
      <c r="D18" s="13">
        <v>348</v>
      </c>
      <c r="E18" s="13">
        <v>0</v>
      </c>
      <c r="F18" s="13">
        <v>348</v>
      </c>
      <c r="G18" s="13">
        <v>18</v>
      </c>
      <c r="H18" s="13">
        <v>256</v>
      </c>
      <c r="I18" s="13">
        <v>72</v>
      </c>
      <c r="J18" s="15"/>
      <c r="K18" s="13">
        <v>1</v>
      </c>
      <c r="L18" s="13">
        <v>0</v>
      </c>
      <c r="M18" s="13">
        <v>0</v>
      </c>
      <c r="N18" s="13">
        <v>1</v>
      </c>
    </row>
    <row r="19" spans="1:14" ht="15.5" x14ac:dyDescent="0.3">
      <c r="A19" s="13">
        <v>10</v>
      </c>
      <c r="B19" s="14" t="s">
        <v>21</v>
      </c>
      <c r="C19" s="13">
        <v>3</v>
      </c>
      <c r="D19" s="13">
        <f>107+25+1</f>
        <v>133</v>
      </c>
      <c r="E19" s="13">
        <v>0</v>
      </c>
      <c r="F19" s="13">
        <f>D19</f>
        <v>133</v>
      </c>
      <c r="G19" s="13">
        <f>97+25+1</f>
        <v>123</v>
      </c>
      <c r="H19" s="13">
        <v>6</v>
      </c>
      <c r="I19" s="13">
        <v>4</v>
      </c>
      <c r="J19" s="15"/>
      <c r="K19" s="13">
        <v>0</v>
      </c>
      <c r="L19" s="13">
        <v>0</v>
      </c>
      <c r="M19" s="13">
        <v>0</v>
      </c>
      <c r="N19" s="13">
        <v>0</v>
      </c>
    </row>
    <row r="20" spans="1:14" ht="15.5" x14ac:dyDescent="0.3">
      <c r="A20" s="13">
        <v>11</v>
      </c>
      <c r="B20" s="14" t="s">
        <v>35</v>
      </c>
      <c r="C20" s="13">
        <v>3</v>
      </c>
      <c r="D20" s="13">
        <f>41+3</f>
        <v>44</v>
      </c>
      <c r="E20" s="13">
        <v>0</v>
      </c>
      <c r="F20" s="13">
        <f>D20</f>
        <v>44</v>
      </c>
      <c r="G20" s="13">
        <f>38+3</f>
        <v>41</v>
      </c>
      <c r="H20" s="13">
        <v>3</v>
      </c>
      <c r="I20" s="13">
        <v>0</v>
      </c>
      <c r="J20" s="15"/>
      <c r="K20" s="13">
        <v>0</v>
      </c>
      <c r="L20" s="13">
        <v>0</v>
      </c>
      <c r="M20" s="13">
        <v>0</v>
      </c>
      <c r="N20" s="13">
        <v>0</v>
      </c>
    </row>
    <row r="21" spans="1:14" ht="15.5" x14ac:dyDescent="0.3">
      <c r="A21" s="13">
        <v>12</v>
      </c>
      <c r="B21" s="14" t="s">
        <v>22</v>
      </c>
      <c r="C21" s="13">
        <v>3</v>
      </c>
      <c r="D21" s="13">
        <v>2</v>
      </c>
      <c r="E21" s="13">
        <v>0</v>
      </c>
      <c r="F21" s="13">
        <v>2</v>
      </c>
      <c r="G21" s="13">
        <v>2</v>
      </c>
      <c r="H21" s="13">
        <v>0</v>
      </c>
      <c r="I21" s="13">
        <v>0</v>
      </c>
      <c r="J21" s="15"/>
      <c r="K21" s="13">
        <v>0</v>
      </c>
      <c r="L21" s="13">
        <v>0</v>
      </c>
      <c r="M21" s="13">
        <v>0</v>
      </c>
      <c r="N21" s="13">
        <v>0</v>
      </c>
    </row>
    <row r="22" spans="1:14" ht="31" x14ac:dyDescent="0.3">
      <c r="A22" s="13">
        <v>13</v>
      </c>
      <c r="B22" s="14" t="s">
        <v>37</v>
      </c>
      <c r="C22" s="13">
        <v>3</v>
      </c>
      <c r="D22" s="13">
        <f>12+7</f>
        <v>19</v>
      </c>
      <c r="E22" s="13">
        <v>0</v>
      </c>
      <c r="F22" s="13">
        <f>D22</f>
        <v>19</v>
      </c>
      <c r="G22" s="13">
        <f>11+7</f>
        <v>18</v>
      </c>
      <c r="H22" s="13">
        <v>0</v>
      </c>
      <c r="I22" s="13">
        <v>1</v>
      </c>
      <c r="J22" s="15"/>
      <c r="K22" s="13">
        <v>0</v>
      </c>
      <c r="L22" s="13">
        <v>0</v>
      </c>
      <c r="M22" s="13">
        <v>0</v>
      </c>
      <c r="N22" s="13">
        <v>0</v>
      </c>
    </row>
    <row r="23" spans="1:14" ht="15.5" x14ac:dyDescent="0.3">
      <c r="A23" s="13">
        <v>14</v>
      </c>
      <c r="B23" s="14" t="s">
        <v>80</v>
      </c>
      <c r="C23" s="13">
        <v>3</v>
      </c>
      <c r="D23" s="13">
        <v>3</v>
      </c>
      <c r="E23" s="13">
        <v>0</v>
      </c>
      <c r="F23" s="13">
        <v>3</v>
      </c>
      <c r="G23" s="13">
        <v>3</v>
      </c>
      <c r="H23" s="13">
        <v>0</v>
      </c>
      <c r="I23" s="13">
        <v>0</v>
      </c>
      <c r="J23" s="15"/>
      <c r="K23" s="13">
        <v>0</v>
      </c>
      <c r="L23" s="13">
        <v>0</v>
      </c>
      <c r="M23" s="13">
        <v>0</v>
      </c>
      <c r="N23" s="13">
        <v>0</v>
      </c>
    </row>
    <row r="24" spans="1:14" s="1" customFormat="1" ht="15" x14ac:dyDescent="0.3">
      <c r="A24" s="9">
        <v>2</v>
      </c>
      <c r="B24" s="11" t="s">
        <v>95</v>
      </c>
      <c r="C24" s="9"/>
      <c r="D24" s="12">
        <f>SUM(D25:D32)</f>
        <v>2840</v>
      </c>
      <c r="E24" s="12">
        <f t="shared" ref="E24:M24" si="1">SUM(E25:E32)</f>
        <v>0</v>
      </c>
      <c r="F24" s="12">
        <f t="shared" si="1"/>
        <v>2840</v>
      </c>
      <c r="G24" s="12">
        <f t="shared" si="1"/>
        <v>2210</v>
      </c>
      <c r="H24" s="12">
        <f t="shared" si="1"/>
        <v>550</v>
      </c>
      <c r="I24" s="12">
        <f t="shared" si="1"/>
        <v>79</v>
      </c>
      <c r="J24" s="10">
        <f>(G24+H24)/(G24+H24+I24)</f>
        <v>0.97217330045790773</v>
      </c>
      <c r="K24" s="12">
        <f t="shared" si="1"/>
        <v>0</v>
      </c>
      <c r="L24" s="12">
        <f t="shared" si="1"/>
        <v>0</v>
      </c>
      <c r="M24" s="9">
        <f t="shared" si="1"/>
        <v>0</v>
      </c>
      <c r="N24" s="9"/>
    </row>
    <row r="25" spans="1:14" ht="93" x14ac:dyDescent="0.3">
      <c r="A25" s="13">
        <v>15</v>
      </c>
      <c r="B25" s="14" t="s">
        <v>81</v>
      </c>
      <c r="C25" s="13">
        <v>3</v>
      </c>
      <c r="D25" s="13">
        <f>327+100+1+150+66</f>
        <v>644</v>
      </c>
      <c r="E25" s="13">
        <v>0</v>
      </c>
      <c r="F25" s="13">
        <f>D25</f>
        <v>644</v>
      </c>
      <c r="G25" s="13">
        <f>172+100+1+150+66</f>
        <v>489</v>
      </c>
      <c r="H25" s="13">
        <v>132</v>
      </c>
      <c r="I25" s="13">
        <v>23</v>
      </c>
      <c r="J25" s="15"/>
      <c r="K25" s="13">
        <v>0</v>
      </c>
      <c r="L25" s="13">
        <v>0</v>
      </c>
      <c r="M25" s="13">
        <v>0</v>
      </c>
      <c r="N25" s="13">
        <v>0</v>
      </c>
    </row>
    <row r="26" spans="1:14" ht="46.5" x14ac:dyDescent="0.3">
      <c r="A26" s="13">
        <v>16</v>
      </c>
      <c r="B26" s="14" t="s">
        <v>82</v>
      </c>
      <c r="C26" s="13">
        <v>3</v>
      </c>
      <c r="D26" s="13">
        <f>545+96</f>
        <v>641</v>
      </c>
      <c r="E26" s="13">
        <v>0</v>
      </c>
      <c r="F26" s="13">
        <f>D26</f>
        <v>641</v>
      </c>
      <c r="G26" s="13">
        <f>229+96</f>
        <v>325</v>
      </c>
      <c r="H26" s="13">
        <v>290</v>
      </c>
      <c r="I26" s="13">
        <v>26</v>
      </c>
      <c r="J26" s="15"/>
      <c r="K26" s="13">
        <v>0</v>
      </c>
      <c r="L26" s="13">
        <v>0</v>
      </c>
      <c r="M26" s="13">
        <v>0</v>
      </c>
      <c r="N26" s="13">
        <v>0</v>
      </c>
    </row>
    <row r="27" spans="1:14" ht="15.5" x14ac:dyDescent="0.3">
      <c r="A27" s="13">
        <v>17</v>
      </c>
      <c r="B27" s="14" t="s">
        <v>83</v>
      </c>
      <c r="C27" s="13">
        <v>3</v>
      </c>
      <c r="D27" s="13">
        <f>32+6</f>
        <v>38</v>
      </c>
      <c r="E27" s="13">
        <v>0</v>
      </c>
      <c r="F27" s="13">
        <f>D27</f>
        <v>38</v>
      </c>
      <c r="G27" s="13">
        <f>11+5</f>
        <v>16</v>
      </c>
      <c r="H27" s="13">
        <v>18</v>
      </c>
      <c r="I27" s="13">
        <f>3+1</f>
        <v>4</v>
      </c>
      <c r="J27" s="15"/>
      <c r="K27" s="13">
        <v>0</v>
      </c>
      <c r="L27" s="13">
        <v>0</v>
      </c>
      <c r="M27" s="13">
        <v>0</v>
      </c>
      <c r="N27" s="13">
        <v>0</v>
      </c>
    </row>
    <row r="28" spans="1:14" ht="31" x14ac:dyDescent="0.3">
      <c r="A28" s="13">
        <v>18</v>
      </c>
      <c r="B28" s="14" t="s">
        <v>85</v>
      </c>
      <c r="C28" s="13">
        <v>3</v>
      </c>
      <c r="D28" s="13">
        <v>3</v>
      </c>
      <c r="E28" s="13">
        <v>0</v>
      </c>
      <c r="F28" s="13">
        <v>3</v>
      </c>
      <c r="G28" s="13">
        <v>3</v>
      </c>
      <c r="H28" s="13">
        <v>0</v>
      </c>
      <c r="I28" s="13">
        <v>0</v>
      </c>
      <c r="J28" s="15"/>
      <c r="K28" s="13">
        <v>0</v>
      </c>
      <c r="L28" s="13">
        <v>0</v>
      </c>
      <c r="M28" s="13">
        <v>0</v>
      </c>
      <c r="N28" s="13">
        <v>0</v>
      </c>
    </row>
    <row r="29" spans="1:14" ht="15.5" x14ac:dyDescent="0.3">
      <c r="A29" s="13">
        <v>19</v>
      </c>
      <c r="B29" s="14" t="s">
        <v>86</v>
      </c>
      <c r="C29" s="13">
        <v>3</v>
      </c>
      <c r="D29" s="13">
        <f>38+1</f>
        <v>39</v>
      </c>
      <c r="E29" s="13">
        <v>0</v>
      </c>
      <c r="F29" s="13">
        <f>D29</f>
        <v>39</v>
      </c>
      <c r="G29" s="13">
        <f>31+1</f>
        <v>32</v>
      </c>
      <c r="H29" s="13">
        <v>5</v>
      </c>
      <c r="I29" s="13">
        <v>2</v>
      </c>
      <c r="J29" s="15"/>
      <c r="K29" s="13">
        <v>0</v>
      </c>
      <c r="L29" s="13">
        <v>0</v>
      </c>
      <c r="M29" s="13">
        <v>0</v>
      </c>
      <c r="N29" s="13">
        <v>0</v>
      </c>
    </row>
    <row r="30" spans="1:14" ht="15.5" x14ac:dyDescent="0.3">
      <c r="A30" s="13">
        <v>20</v>
      </c>
      <c r="B30" s="14" t="s">
        <v>87</v>
      </c>
      <c r="C30" s="13">
        <v>3</v>
      </c>
      <c r="D30" s="13">
        <f>4+3</f>
        <v>7</v>
      </c>
      <c r="E30" s="13">
        <v>0</v>
      </c>
      <c r="F30" s="13">
        <f>D30</f>
        <v>7</v>
      </c>
      <c r="G30" s="13">
        <f>2+3</f>
        <v>5</v>
      </c>
      <c r="H30" s="13">
        <v>2</v>
      </c>
      <c r="I30" s="13">
        <v>0</v>
      </c>
      <c r="J30" s="15"/>
      <c r="K30" s="13">
        <v>0</v>
      </c>
      <c r="L30" s="13">
        <v>0</v>
      </c>
      <c r="M30" s="13">
        <v>0</v>
      </c>
      <c r="N30" s="13">
        <v>0</v>
      </c>
    </row>
    <row r="31" spans="1:14" ht="31" x14ac:dyDescent="0.3">
      <c r="A31" s="13">
        <v>21</v>
      </c>
      <c r="B31" s="14" t="s">
        <v>89</v>
      </c>
      <c r="C31" s="13">
        <v>3</v>
      </c>
      <c r="D31" s="18">
        <f>1067+157+6</f>
        <v>1230</v>
      </c>
      <c r="E31" s="13">
        <v>0</v>
      </c>
      <c r="F31" s="18">
        <f>D31</f>
        <v>1230</v>
      </c>
      <c r="G31" s="13">
        <f>966+156+6</f>
        <v>1128</v>
      </c>
      <c r="H31" s="13">
        <v>79</v>
      </c>
      <c r="I31" s="13">
        <f>21+1</f>
        <v>22</v>
      </c>
      <c r="J31" s="15"/>
      <c r="K31" s="13">
        <v>0</v>
      </c>
      <c r="L31" s="13">
        <v>0</v>
      </c>
      <c r="M31" s="13">
        <v>0</v>
      </c>
      <c r="N31" s="13">
        <v>1</v>
      </c>
    </row>
    <row r="32" spans="1:14" ht="31" x14ac:dyDescent="0.3">
      <c r="A32" s="13">
        <v>22</v>
      </c>
      <c r="B32" s="14" t="s">
        <v>91</v>
      </c>
      <c r="C32" s="13">
        <v>3</v>
      </c>
      <c r="D32" s="13">
        <f>208+30</f>
        <v>238</v>
      </c>
      <c r="E32" s="13">
        <v>0</v>
      </c>
      <c r="F32" s="13">
        <f>D32</f>
        <v>238</v>
      </c>
      <c r="G32" s="13">
        <f>182+30</f>
        <v>212</v>
      </c>
      <c r="H32" s="13">
        <v>24</v>
      </c>
      <c r="I32" s="13">
        <v>2</v>
      </c>
      <c r="J32" s="15"/>
      <c r="K32" s="13">
        <v>0</v>
      </c>
      <c r="L32" s="13">
        <v>0</v>
      </c>
      <c r="M32" s="13">
        <v>0</v>
      </c>
      <c r="N32" s="13">
        <v>0</v>
      </c>
    </row>
    <row r="33" spans="1:14" s="1" customFormat="1" ht="15" x14ac:dyDescent="0.3">
      <c r="A33" s="9">
        <v>3</v>
      </c>
      <c r="B33" s="11" t="s">
        <v>96</v>
      </c>
      <c r="C33" s="9"/>
      <c r="D33" s="12">
        <f>SUM(D34:D44)</f>
        <v>1283</v>
      </c>
      <c r="E33" s="12">
        <f t="shared" ref="E33:N33" si="2">SUM(E34:E44)</f>
        <v>0</v>
      </c>
      <c r="F33" s="12">
        <f t="shared" si="2"/>
        <v>1283</v>
      </c>
      <c r="G33" s="12">
        <f t="shared" si="2"/>
        <v>449</v>
      </c>
      <c r="H33" s="12">
        <f t="shared" si="2"/>
        <v>334</v>
      </c>
      <c r="I33" s="12">
        <f t="shared" si="2"/>
        <v>82</v>
      </c>
      <c r="J33" s="10">
        <f>(G33+H33)/(G33+H33+I33)</f>
        <v>0.90520231213872837</v>
      </c>
      <c r="K33" s="12">
        <f t="shared" si="2"/>
        <v>100</v>
      </c>
      <c r="L33" s="12">
        <f t="shared" si="2"/>
        <v>0</v>
      </c>
      <c r="M33" s="12">
        <f t="shared" si="2"/>
        <v>28</v>
      </c>
      <c r="N33" s="12">
        <f t="shared" si="2"/>
        <v>290</v>
      </c>
    </row>
    <row r="34" spans="1:14" s="1" customFormat="1" ht="62" x14ac:dyDescent="0.3">
      <c r="A34" s="13">
        <v>23</v>
      </c>
      <c r="B34" s="14" t="s">
        <v>50</v>
      </c>
      <c r="C34" s="13">
        <v>3</v>
      </c>
      <c r="D34" s="13">
        <v>1</v>
      </c>
      <c r="E34" s="13">
        <v>0</v>
      </c>
      <c r="F34" s="13">
        <v>1</v>
      </c>
      <c r="G34" s="13">
        <v>0</v>
      </c>
      <c r="H34" s="13">
        <v>0</v>
      </c>
      <c r="I34" s="13">
        <v>0</v>
      </c>
      <c r="J34" s="15"/>
      <c r="K34" s="13">
        <v>0</v>
      </c>
      <c r="L34" s="13">
        <v>0</v>
      </c>
      <c r="M34" s="13">
        <v>0</v>
      </c>
      <c r="N34" s="13">
        <v>1</v>
      </c>
    </row>
    <row r="35" spans="1:14" s="1" customFormat="1" ht="62" x14ac:dyDescent="0.3">
      <c r="A35" s="13">
        <v>24</v>
      </c>
      <c r="B35" s="14" t="s">
        <v>51</v>
      </c>
      <c r="C35" s="13">
        <v>3</v>
      </c>
      <c r="D35" s="13">
        <v>1</v>
      </c>
      <c r="E35" s="13">
        <v>0</v>
      </c>
      <c r="F35" s="13">
        <v>1</v>
      </c>
      <c r="G35" s="13">
        <v>1</v>
      </c>
      <c r="H35" s="13">
        <v>0</v>
      </c>
      <c r="I35" s="13">
        <v>0</v>
      </c>
      <c r="J35" s="15"/>
      <c r="K35" s="13">
        <v>0</v>
      </c>
      <c r="L35" s="13">
        <v>0</v>
      </c>
      <c r="M35" s="13">
        <v>0</v>
      </c>
      <c r="N35" s="13">
        <v>0</v>
      </c>
    </row>
    <row r="36" spans="1:14" s="1" customFormat="1" ht="15.5" x14ac:dyDescent="0.3">
      <c r="A36" s="13">
        <v>25</v>
      </c>
      <c r="B36" s="14" t="s">
        <v>52</v>
      </c>
      <c r="C36" s="13">
        <v>3</v>
      </c>
      <c r="D36" s="13">
        <v>50</v>
      </c>
      <c r="E36" s="13">
        <v>0</v>
      </c>
      <c r="F36" s="13">
        <v>50</v>
      </c>
      <c r="G36" s="13">
        <v>15</v>
      </c>
      <c r="H36" s="13">
        <v>16</v>
      </c>
      <c r="I36" s="13">
        <v>6</v>
      </c>
      <c r="J36" s="15"/>
      <c r="K36" s="13">
        <v>4</v>
      </c>
      <c r="L36" s="13">
        <v>0</v>
      </c>
      <c r="M36" s="13">
        <v>0</v>
      </c>
      <c r="N36" s="13">
        <v>9</v>
      </c>
    </row>
    <row r="37" spans="1:14" s="1" customFormat="1" ht="46.5" x14ac:dyDescent="0.3">
      <c r="A37" s="13">
        <v>26</v>
      </c>
      <c r="B37" s="14" t="s">
        <v>53</v>
      </c>
      <c r="C37" s="13">
        <v>3</v>
      </c>
      <c r="D37" s="13">
        <v>30</v>
      </c>
      <c r="E37" s="13">
        <v>0</v>
      </c>
      <c r="F37" s="13">
        <v>30</v>
      </c>
      <c r="G37" s="13">
        <v>18</v>
      </c>
      <c r="H37" s="13">
        <v>3</v>
      </c>
      <c r="I37" s="13">
        <v>0</v>
      </c>
      <c r="J37" s="15"/>
      <c r="K37" s="13">
        <v>1</v>
      </c>
      <c r="L37" s="13">
        <v>0</v>
      </c>
      <c r="M37" s="13">
        <v>0</v>
      </c>
      <c r="N37" s="13">
        <v>8</v>
      </c>
    </row>
    <row r="38" spans="1:14" s="1" customFormat="1" ht="62" x14ac:dyDescent="0.3">
      <c r="A38" s="13">
        <v>27</v>
      </c>
      <c r="B38" s="14" t="s">
        <v>54</v>
      </c>
      <c r="C38" s="13">
        <v>3</v>
      </c>
      <c r="D38" s="13">
        <v>18</v>
      </c>
      <c r="E38" s="13">
        <v>0</v>
      </c>
      <c r="F38" s="13">
        <v>18</v>
      </c>
      <c r="G38" s="13">
        <v>6</v>
      </c>
      <c r="H38" s="13">
        <v>2</v>
      </c>
      <c r="I38" s="13">
        <v>0</v>
      </c>
      <c r="J38" s="15"/>
      <c r="K38" s="13">
        <v>1</v>
      </c>
      <c r="L38" s="13">
        <v>0</v>
      </c>
      <c r="M38" s="13">
        <v>1</v>
      </c>
      <c r="N38" s="13">
        <v>8</v>
      </c>
    </row>
    <row r="39" spans="1:14" s="1" customFormat="1" ht="124" x14ac:dyDescent="0.3">
      <c r="A39" s="13">
        <v>28</v>
      </c>
      <c r="B39" s="14" t="s">
        <v>61</v>
      </c>
      <c r="C39" s="13">
        <v>3</v>
      </c>
      <c r="D39" s="13">
        <v>832</v>
      </c>
      <c r="E39" s="13">
        <v>0</v>
      </c>
      <c r="F39" s="13">
        <v>832</v>
      </c>
      <c r="G39" s="13">
        <v>274</v>
      </c>
      <c r="H39" s="13">
        <v>269</v>
      </c>
      <c r="I39" s="13">
        <v>72</v>
      </c>
      <c r="J39" s="15"/>
      <c r="K39" s="13">
        <v>31</v>
      </c>
      <c r="L39" s="13">
        <v>0</v>
      </c>
      <c r="M39" s="13">
        <v>22</v>
      </c>
      <c r="N39" s="13">
        <v>164</v>
      </c>
    </row>
    <row r="40" spans="1:14" s="1" customFormat="1" ht="279" x14ac:dyDescent="0.3">
      <c r="A40" s="13">
        <v>382</v>
      </c>
      <c r="B40" s="14" t="s">
        <v>62</v>
      </c>
      <c r="C40" s="13">
        <v>3</v>
      </c>
      <c r="D40" s="13">
        <v>11</v>
      </c>
      <c r="E40" s="13">
        <v>0</v>
      </c>
      <c r="F40" s="13">
        <v>11</v>
      </c>
      <c r="G40" s="13">
        <v>0</v>
      </c>
      <c r="H40" s="13">
        <v>0</v>
      </c>
      <c r="I40" s="13">
        <v>0</v>
      </c>
      <c r="J40" s="15"/>
      <c r="K40" s="13">
        <v>1</v>
      </c>
      <c r="L40" s="13">
        <v>0</v>
      </c>
      <c r="M40" s="13">
        <v>0</v>
      </c>
      <c r="N40" s="13">
        <v>10</v>
      </c>
    </row>
    <row r="41" spans="1:14" s="1" customFormat="1" ht="31" x14ac:dyDescent="0.3">
      <c r="A41" s="13">
        <v>29</v>
      </c>
      <c r="B41" s="14" t="s">
        <v>63</v>
      </c>
      <c r="C41" s="13">
        <v>3</v>
      </c>
      <c r="D41" s="13">
        <v>0</v>
      </c>
      <c r="E41" s="13">
        <v>0</v>
      </c>
      <c r="F41" s="13">
        <v>0</v>
      </c>
      <c r="G41" s="13">
        <v>0</v>
      </c>
      <c r="H41" s="13">
        <v>0</v>
      </c>
      <c r="I41" s="13">
        <v>0</v>
      </c>
      <c r="J41" s="15"/>
      <c r="K41" s="13">
        <v>0</v>
      </c>
      <c r="L41" s="13">
        <v>0</v>
      </c>
      <c r="M41" s="13">
        <v>0</v>
      </c>
      <c r="N41" s="13">
        <v>0</v>
      </c>
    </row>
    <row r="42" spans="1:14" s="1" customFormat="1" ht="31" x14ac:dyDescent="0.3">
      <c r="A42" s="13">
        <v>30</v>
      </c>
      <c r="B42" s="14" t="s">
        <v>64</v>
      </c>
      <c r="C42" s="13">
        <v>3</v>
      </c>
      <c r="D42" s="13">
        <v>0</v>
      </c>
      <c r="E42" s="13">
        <v>0</v>
      </c>
      <c r="F42" s="13">
        <v>0</v>
      </c>
      <c r="G42" s="13">
        <v>0</v>
      </c>
      <c r="H42" s="13">
        <v>0</v>
      </c>
      <c r="I42" s="13">
        <v>0</v>
      </c>
      <c r="J42" s="15"/>
      <c r="K42" s="13">
        <v>0</v>
      </c>
      <c r="L42" s="13">
        <v>0</v>
      </c>
      <c r="M42" s="13">
        <v>0</v>
      </c>
      <c r="N42" s="13">
        <v>0</v>
      </c>
    </row>
    <row r="43" spans="1:14" s="1" customFormat="1" ht="77.5" x14ac:dyDescent="0.3">
      <c r="A43" s="13">
        <v>31</v>
      </c>
      <c r="B43" s="14" t="s">
        <v>65</v>
      </c>
      <c r="C43" s="13">
        <v>3</v>
      </c>
      <c r="D43" s="13">
        <v>339</v>
      </c>
      <c r="E43" s="13">
        <v>0</v>
      </c>
      <c r="F43" s="13">
        <v>339</v>
      </c>
      <c r="G43" s="13">
        <v>135</v>
      </c>
      <c r="H43" s="13">
        <v>44</v>
      </c>
      <c r="I43" s="13">
        <v>4</v>
      </c>
      <c r="J43" s="15"/>
      <c r="K43" s="13">
        <v>61</v>
      </c>
      <c r="L43" s="13">
        <v>0</v>
      </c>
      <c r="M43" s="13">
        <v>5</v>
      </c>
      <c r="N43" s="13">
        <v>90</v>
      </c>
    </row>
    <row r="44" spans="1:14" s="1" customFormat="1" ht="62" x14ac:dyDescent="0.3">
      <c r="A44" s="13">
        <v>32</v>
      </c>
      <c r="B44" s="14" t="s">
        <v>75</v>
      </c>
      <c r="C44" s="13">
        <v>4</v>
      </c>
      <c r="D44" s="13">
        <v>1</v>
      </c>
      <c r="E44" s="13">
        <v>0</v>
      </c>
      <c r="F44" s="13">
        <v>1</v>
      </c>
      <c r="G44" s="13">
        <v>0</v>
      </c>
      <c r="H44" s="13">
        <v>0</v>
      </c>
      <c r="I44" s="13">
        <v>0</v>
      </c>
      <c r="J44" s="15"/>
      <c r="K44" s="13">
        <v>1</v>
      </c>
      <c r="L44" s="13">
        <v>0</v>
      </c>
      <c r="M44" s="13">
        <v>0</v>
      </c>
      <c r="N44" s="13">
        <v>0</v>
      </c>
    </row>
    <row r="45" spans="1:14" s="1" customFormat="1" ht="15" x14ac:dyDescent="0.3">
      <c r="A45" s="9">
        <v>4</v>
      </c>
      <c r="B45" s="11" t="s">
        <v>97</v>
      </c>
      <c r="C45" s="9"/>
      <c r="D45" s="9">
        <f>SUM(D46:D52)</f>
        <v>513</v>
      </c>
      <c r="E45" s="9">
        <f t="shared" ref="E45:N45" si="3">SUM(E46:E52)</f>
        <v>0</v>
      </c>
      <c r="F45" s="9">
        <f t="shared" si="3"/>
        <v>513</v>
      </c>
      <c r="G45" s="9">
        <f t="shared" si="3"/>
        <v>118</v>
      </c>
      <c r="H45" s="9">
        <f t="shared" si="3"/>
        <v>349</v>
      </c>
      <c r="I45" s="9">
        <f t="shared" si="3"/>
        <v>14</v>
      </c>
      <c r="J45" s="10">
        <f>(G45+H45)/(G45+H45+I45)</f>
        <v>0.97089397089397089</v>
      </c>
      <c r="K45" s="9">
        <f t="shared" si="3"/>
        <v>0</v>
      </c>
      <c r="L45" s="9">
        <f t="shared" si="3"/>
        <v>0</v>
      </c>
      <c r="M45" s="9">
        <f t="shared" si="3"/>
        <v>0</v>
      </c>
      <c r="N45" s="9">
        <f t="shared" si="3"/>
        <v>32</v>
      </c>
    </row>
    <row r="46" spans="1:14" ht="15.5" x14ac:dyDescent="0.3">
      <c r="A46" s="13">
        <v>33</v>
      </c>
      <c r="B46" s="14" t="s">
        <v>24</v>
      </c>
      <c r="C46" s="13">
        <v>3</v>
      </c>
      <c r="D46" s="13">
        <v>129</v>
      </c>
      <c r="E46" s="13">
        <v>0</v>
      </c>
      <c r="F46" s="13">
        <f>D46</f>
        <v>129</v>
      </c>
      <c r="G46" s="17">
        <v>22</v>
      </c>
      <c r="H46" s="17">
        <v>98</v>
      </c>
      <c r="I46" s="17">
        <v>5</v>
      </c>
      <c r="J46" s="15"/>
      <c r="K46" s="13">
        <v>0</v>
      </c>
      <c r="L46" s="13">
        <v>0</v>
      </c>
      <c r="M46" s="13">
        <v>0</v>
      </c>
      <c r="N46" s="13">
        <v>4</v>
      </c>
    </row>
    <row r="47" spans="1:14" ht="31" x14ac:dyDescent="0.3">
      <c r="A47" s="13">
        <v>34</v>
      </c>
      <c r="B47" s="14" t="s">
        <v>25</v>
      </c>
      <c r="C47" s="13">
        <v>3</v>
      </c>
      <c r="D47" s="13">
        <v>3</v>
      </c>
      <c r="E47" s="13">
        <v>0</v>
      </c>
      <c r="F47" s="13">
        <v>3</v>
      </c>
      <c r="G47" s="13">
        <v>1</v>
      </c>
      <c r="H47" s="13">
        <v>2</v>
      </c>
      <c r="I47" s="13">
        <v>0</v>
      </c>
      <c r="J47" s="15"/>
      <c r="K47" s="13">
        <v>0</v>
      </c>
      <c r="L47" s="13">
        <v>0</v>
      </c>
      <c r="M47" s="13">
        <v>0</v>
      </c>
      <c r="N47" s="13">
        <v>0</v>
      </c>
    </row>
    <row r="48" spans="1:14" ht="15.5" x14ac:dyDescent="0.35">
      <c r="A48" s="13">
        <v>35</v>
      </c>
      <c r="B48" s="14" t="s">
        <v>26</v>
      </c>
      <c r="C48" s="13">
        <v>3</v>
      </c>
      <c r="D48" s="13">
        <v>288</v>
      </c>
      <c r="E48" s="13">
        <v>0</v>
      </c>
      <c r="F48" s="13">
        <v>288</v>
      </c>
      <c r="G48" s="17">
        <v>70</v>
      </c>
      <c r="H48" s="17">
        <v>197</v>
      </c>
      <c r="I48" s="17">
        <v>6</v>
      </c>
      <c r="J48" s="19"/>
      <c r="K48" s="13">
        <v>0</v>
      </c>
      <c r="L48" s="13">
        <v>0</v>
      </c>
      <c r="M48" s="13">
        <v>0</v>
      </c>
      <c r="N48" s="13">
        <v>15</v>
      </c>
    </row>
    <row r="49" spans="1:14" ht="62" x14ac:dyDescent="0.3">
      <c r="A49" s="13">
        <v>36</v>
      </c>
      <c r="B49" s="14" t="s">
        <v>41</v>
      </c>
      <c r="C49" s="13">
        <v>3</v>
      </c>
      <c r="D49" s="13">
        <v>2</v>
      </c>
      <c r="E49" s="13">
        <v>0</v>
      </c>
      <c r="F49" s="13">
        <v>2</v>
      </c>
      <c r="G49" s="13">
        <v>0</v>
      </c>
      <c r="H49" s="13">
        <v>2</v>
      </c>
      <c r="I49" s="13">
        <v>0</v>
      </c>
      <c r="J49" s="15"/>
      <c r="K49" s="13">
        <v>0</v>
      </c>
      <c r="L49" s="13">
        <v>0</v>
      </c>
      <c r="M49" s="13">
        <v>0</v>
      </c>
      <c r="N49" s="13">
        <v>0</v>
      </c>
    </row>
    <row r="50" spans="1:14" ht="62" x14ac:dyDescent="0.3">
      <c r="A50" s="13">
        <v>37</v>
      </c>
      <c r="B50" s="14" t="s">
        <v>42</v>
      </c>
      <c r="C50" s="13">
        <v>3</v>
      </c>
      <c r="D50" s="13">
        <v>1</v>
      </c>
      <c r="E50" s="13">
        <v>0</v>
      </c>
      <c r="F50" s="13">
        <v>1</v>
      </c>
      <c r="G50" s="13">
        <v>0</v>
      </c>
      <c r="H50" s="13">
        <v>1</v>
      </c>
      <c r="I50" s="13">
        <v>0</v>
      </c>
      <c r="J50" s="15"/>
      <c r="K50" s="13">
        <v>0</v>
      </c>
      <c r="L50" s="13">
        <v>0</v>
      </c>
      <c r="M50" s="13">
        <v>0</v>
      </c>
      <c r="N50" s="13">
        <v>0</v>
      </c>
    </row>
    <row r="51" spans="1:14" ht="31" x14ac:dyDescent="0.3">
      <c r="A51" s="13">
        <v>38</v>
      </c>
      <c r="B51" s="14" t="s">
        <v>77</v>
      </c>
      <c r="C51" s="13">
        <v>3</v>
      </c>
      <c r="D51" s="13">
        <v>15</v>
      </c>
      <c r="E51" s="13">
        <v>0</v>
      </c>
      <c r="F51" s="13">
        <v>15</v>
      </c>
      <c r="G51" s="13">
        <v>6</v>
      </c>
      <c r="H51" s="13">
        <v>4</v>
      </c>
      <c r="I51" s="13">
        <v>2</v>
      </c>
      <c r="J51" s="15"/>
      <c r="K51" s="13">
        <v>0</v>
      </c>
      <c r="L51" s="13">
        <v>0</v>
      </c>
      <c r="M51" s="13">
        <v>0</v>
      </c>
      <c r="N51" s="13">
        <v>3</v>
      </c>
    </row>
    <row r="52" spans="1:14" ht="15.5" x14ac:dyDescent="0.3">
      <c r="A52" s="13">
        <v>39</v>
      </c>
      <c r="B52" s="14" t="s">
        <v>79</v>
      </c>
      <c r="C52" s="13">
        <v>3</v>
      </c>
      <c r="D52" s="13">
        <v>75</v>
      </c>
      <c r="E52" s="13">
        <v>0</v>
      </c>
      <c r="F52" s="13">
        <f>D52</f>
        <v>75</v>
      </c>
      <c r="G52" s="17">
        <v>19</v>
      </c>
      <c r="H52" s="17">
        <v>45</v>
      </c>
      <c r="I52" s="17">
        <v>1</v>
      </c>
      <c r="J52" s="15"/>
      <c r="K52" s="13">
        <v>0</v>
      </c>
      <c r="L52" s="13">
        <v>0</v>
      </c>
      <c r="M52" s="13">
        <v>0</v>
      </c>
      <c r="N52" s="13">
        <v>10</v>
      </c>
    </row>
    <row r="53" spans="1:14" s="1" customFormat="1" ht="15" x14ac:dyDescent="0.3">
      <c r="A53" s="9">
        <v>5</v>
      </c>
      <c r="B53" s="11" t="s">
        <v>104</v>
      </c>
      <c r="C53" s="9"/>
      <c r="D53" s="9">
        <f>SUM(D54:D56)</f>
        <v>7</v>
      </c>
      <c r="E53" s="9">
        <f t="shared" ref="E53:N53" si="4">SUM(E54:E56)</f>
        <v>0</v>
      </c>
      <c r="F53" s="9">
        <f t="shared" si="4"/>
        <v>7</v>
      </c>
      <c r="G53" s="9">
        <f t="shared" si="4"/>
        <v>2</v>
      </c>
      <c r="H53" s="9">
        <f t="shared" si="4"/>
        <v>1</v>
      </c>
      <c r="I53" s="9">
        <f t="shared" si="4"/>
        <v>2</v>
      </c>
      <c r="J53" s="10"/>
      <c r="K53" s="9">
        <f t="shared" si="4"/>
        <v>0</v>
      </c>
      <c r="L53" s="9">
        <f t="shared" si="4"/>
        <v>0</v>
      </c>
      <c r="M53" s="9">
        <f t="shared" si="4"/>
        <v>0</v>
      </c>
      <c r="N53" s="9">
        <f t="shared" si="4"/>
        <v>2</v>
      </c>
    </row>
    <row r="54" spans="1:14" ht="46.5" x14ac:dyDescent="0.3">
      <c r="A54" s="13">
        <v>40</v>
      </c>
      <c r="B54" s="14" t="s">
        <v>69</v>
      </c>
      <c r="C54" s="13">
        <v>3</v>
      </c>
      <c r="D54" s="13">
        <v>2</v>
      </c>
      <c r="E54" s="13">
        <v>0</v>
      </c>
      <c r="F54" s="13">
        <v>2</v>
      </c>
      <c r="G54" s="13">
        <v>1</v>
      </c>
      <c r="H54" s="13">
        <v>1</v>
      </c>
      <c r="I54" s="13">
        <v>0</v>
      </c>
      <c r="J54" s="15">
        <v>1</v>
      </c>
      <c r="K54" s="13">
        <v>0</v>
      </c>
      <c r="L54" s="13">
        <v>0</v>
      </c>
      <c r="M54" s="13">
        <v>0</v>
      </c>
      <c r="N54" s="13">
        <v>0</v>
      </c>
    </row>
    <row r="55" spans="1:14" ht="46.5" x14ac:dyDescent="0.3">
      <c r="A55" s="13">
        <v>41</v>
      </c>
      <c r="B55" s="14" t="s">
        <v>70</v>
      </c>
      <c r="C55" s="13">
        <v>3</v>
      </c>
      <c r="D55" s="13">
        <v>4</v>
      </c>
      <c r="E55" s="13">
        <v>0</v>
      </c>
      <c r="F55" s="13">
        <v>4</v>
      </c>
      <c r="G55" s="13">
        <v>0</v>
      </c>
      <c r="H55" s="13">
        <v>0</v>
      </c>
      <c r="I55" s="13">
        <v>2</v>
      </c>
      <c r="J55" s="15">
        <v>0</v>
      </c>
      <c r="K55" s="13">
        <v>0</v>
      </c>
      <c r="L55" s="13">
        <v>0</v>
      </c>
      <c r="M55" s="13">
        <v>0</v>
      </c>
      <c r="N55" s="13">
        <v>2</v>
      </c>
    </row>
    <row r="56" spans="1:14" ht="31" x14ac:dyDescent="0.3">
      <c r="A56" s="13">
        <v>42</v>
      </c>
      <c r="B56" s="14" t="s">
        <v>90</v>
      </c>
      <c r="C56" s="13">
        <v>4</v>
      </c>
      <c r="D56" s="13">
        <v>1</v>
      </c>
      <c r="E56" s="13">
        <v>0</v>
      </c>
      <c r="F56" s="13">
        <v>1</v>
      </c>
      <c r="G56" s="13">
        <v>1</v>
      </c>
      <c r="H56" s="13">
        <v>0</v>
      </c>
      <c r="I56" s="13">
        <v>0</v>
      </c>
      <c r="J56" s="15">
        <v>1</v>
      </c>
      <c r="K56" s="13">
        <v>0</v>
      </c>
      <c r="L56" s="13">
        <v>0</v>
      </c>
      <c r="M56" s="13">
        <v>0</v>
      </c>
      <c r="N56" s="13">
        <v>0</v>
      </c>
    </row>
    <row r="57" spans="1:14" s="1" customFormat="1" ht="15" x14ac:dyDescent="0.3">
      <c r="A57" s="9">
        <v>6</v>
      </c>
      <c r="B57" s="11" t="s">
        <v>98</v>
      </c>
      <c r="C57" s="9"/>
      <c r="D57" s="9">
        <f>SUM(D58:D63)</f>
        <v>93</v>
      </c>
      <c r="E57" s="9">
        <f t="shared" ref="E57:N57" si="5">SUM(E58:E63)</f>
        <v>0</v>
      </c>
      <c r="F57" s="9">
        <f t="shared" si="5"/>
        <v>93</v>
      </c>
      <c r="G57" s="9">
        <f t="shared" si="5"/>
        <v>61</v>
      </c>
      <c r="H57" s="9">
        <f t="shared" si="5"/>
        <v>15</v>
      </c>
      <c r="I57" s="9">
        <f t="shared" si="5"/>
        <v>14</v>
      </c>
      <c r="J57" s="10"/>
      <c r="K57" s="9">
        <f t="shared" si="5"/>
        <v>0</v>
      </c>
      <c r="L57" s="9">
        <f t="shared" si="5"/>
        <v>0</v>
      </c>
      <c r="M57" s="9">
        <f t="shared" si="5"/>
        <v>0</v>
      </c>
      <c r="N57" s="9">
        <f t="shared" si="5"/>
        <v>3</v>
      </c>
    </row>
    <row r="58" spans="1:14" ht="15.5" x14ac:dyDescent="0.3">
      <c r="A58" s="13">
        <v>43</v>
      </c>
      <c r="B58" s="14" t="s">
        <v>27</v>
      </c>
      <c r="C58" s="13">
        <v>4</v>
      </c>
      <c r="D58" s="13">
        <v>6</v>
      </c>
      <c r="E58" s="13">
        <v>0</v>
      </c>
      <c r="F58" s="13">
        <v>6</v>
      </c>
      <c r="G58" s="13">
        <v>5</v>
      </c>
      <c r="H58" s="13">
        <v>1</v>
      </c>
      <c r="I58" s="13">
        <v>0</v>
      </c>
      <c r="J58" s="15">
        <v>1</v>
      </c>
      <c r="K58" s="13">
        <v>0</v>
      </c>
      <c r="L58" s="13">
        <v>0</v>
      </c>
      <c r="M58" s="13">
        <v>0</v>
      </c>
      <c r="N58" s="13">
        <v>0</v>
      </c>
    </row>
    <row r="59" spans="1:14" ht="46.5" x14ac:dyDescent="0.3">
      <c r="A59" s="13">
        <v>44</v>
      </c>
      <c r="B59" s="14" t="s">
        <v>30</v>
      </c>
      <c r="C59" s="13">
        <v>4</v>
      </c>
      <c r="D59" s="13">
        <v>3</v>
      </c>
      <c r="E59" s="13">
        <v>0</v>
      </c>
      <c r="F59" s="13">
        <v>3</v>
      </c>
      <c r="G59" s="13">
        <v>2</v>
      </c>
      <c r="H59" s="13">
        <v>1</v>
      </c>
      <c r="I59" s="13">
        <v>0</v>
      </c>
      <c r="J59" s="15">
        <v>1</v>
      </c>
      <c r="K59" s="13">
        <v>0</v>
      </c>
      <c r="L59" s="13">
        <v>0</v>
      </c>
      <c r="M59" s="13">
        <v>0</v>
      </c>
      <c r="N59" s="13">
        <v>0</v>
      </c>
    </row>
    <row r="60" spans="1:14" ht="15.5" x14ac:dyDescent="0.3">
      <c r="A60" s="13">
        <v>45</v>
      </c>
      <c r="B60" s="14" t="s">
        <v>40</v>
      </c>
      <c r="C60" s="13">
        <v>3</v>
      </c>
      <c r="D60" s="13">
        <v>4</v>
      </c>
      <c r="E60" s="13">
        <v>0</v>
      </c>
      <c r="F60" s="13">
        <v>4</v>
      </c>
      <c r="G60" s="13">
        <v>4</v>
      </c>
      <c r="H60" s="13">
        <v>0</v>
      </c>
      <c r="I60" s="13">
        <v>0</v>
      </c>
      <c r="J60" s="15">
        <v>1</v>
      </c>
      <c r="K60" s="13">
        <v>0</v>
      </c>
      <c r="L60" s="13">
        <v>0</v>
      </c>
      <c r="M60" s="13">
        <v>0</v>
      </c>
      <c r="N60" s="13">
        <v>0</v>
      </c>
    </row>
    <row r="61" spans="1:14" ht="62" x14ac:dyDescent="0.3">
      <c r="A61" s="13">
        <v>46</v>
      </c>
      <c r="B61" s="14" t="s">
        <v>71</v>
      </c>
      <c r="C61" s="13">
        <v>3</v>
      </c>
      <c r="D61" s="13">
        <f>5+28</f>
        <v>33</v>
      </c>
      <c r="E61" s="13">
        <v>0</v>
      </c>
      <c r="F61" s="13">
        <f>D61</f>
        <v>33</v>
      </c>
      <c r="G61" s="13">
        <f>3+17</f>
        <v>20</v>
      </c>
      <c r="H61" s="13">
        <v>2</v>
      </c>
      <c r="I61" s="13">
        <v>9</v>
      </c>
      <c r="J61" s="15">
        <v>1</v>
      </c>
      <c r="K61" s="13">
        <v>0</v>
      </c>
      <c r="L61" s="13">
        <v>0</v>
      </c>
      <c r="M61" s="13">
        <v>0</v>
      </c>
      <c r="N61" s="13">
        <v>2</v>
      </c>
    </row>
    <row r="62" spans="1:14" ht="62" x14ac:dyDescent="0.3">
      <c r="A62" s="13">
        <v>47</v>
      </c>
      <c r="B62" s="14" t="s">
        <v>72</v>
      </c>
      <c r="C62" s="13">
        <v>3</v>
      </c>
      <c r="D62" s="13">
        <f>10+14</f>
        <v>24</v>
      </c>
      <c r="E62" s="13">
        <v>0</v>
      </c>
      <c r="F62" s="13">
        <f>D62</f>
        <v>24</v>
      </c>
      <c r="G62" s="13">
        <f>7+10</f>
        <v>17</v>
      </c>
      <c r="H62" s="13">
        <v>3</v>
      </c>
      <c r="I62" s="13">
        <v>3</v>
      </c>
      <c r="J62" s="15">
        <v>1</v>
      </c>
      <c r="K62" s="13">
        <v>0</v>
      </c>
      <c r="L62" s="13">
        <v>0</v>
      </c>
      <c r="M62" s="13">
        <v>0</v>
      </c>
      <c r="N62" s="13">
        <v>1</v>
      </c>
    </row>
    <row r="63" spans="1:14" ht="15.5" x14ac:dyDescent="0.3">
      <c r="A63" s="13">
        <v>48</v>
      </c>
      <c r="B63" s="14" t="s">
        <v>92</v>
      </c>
      <c r="C63" s="13">
        <v>4</v>
      </c>
      <c r="D63" s="13">
        <f>18+5</f>
        <v>23</v>
      </c>
      <c r="E63" s="13">
        <v>0</v>
      </c>
      <c r="F63" s="13">
        <f>D63</f>
        <v>23</v>
      </c>
      <c r="G63" s="13">
        <f>8+5</f>
        <v>13</v>
      </c>
      <c r="H63" s="13">
        <v>8</v>
      </c>
      <c r="I63" s="13">
        <v>2</v>
      </c>
      <c r="J63" s="15" t="s">
        <v>93</v>
      </c>
      <c r="K63" s="13">
        <v>0</v>
      </c>
      <c r="L63" s="13">
        <v>0</v>
      </c>
      <c r="M63" s="13">
        <v>0</v>
      </c>
      <c r="N63" s="13">
        <v>0</v>
      </c>
    </row>
    <row r="64" spans="1:14" s="1" customFormat="1" ht="15" x14ac:dyDescent="0.3">
      <c r="A64" s="9">
        <v>7</v>
      </c>
      <c r="B64" s="11" t="s">
        <v>99</v>
      </c>
      <c r="C64" s="9"/>
      <c r="D64" s="9">
        <f>SUM(D65:D72)</f>
        <v>815</v>
      </c>
      <c r="E64" s="9">
        <f t="shared" ref="E64:N64" si="6">SUM(E65:E72)</f>
        <v>0</v>
      </c>
      <c r="F64" s="9">
        <f t="shared" si="6"/>
        <v>815</v>
      </c>
      <c r="G64" s="9">
        <f t="shared" si="6"/>
        <v>753</v>
      </c>
      <c r="H64" s="9">
        <f t="shared" si="6"/>
        <v>41</v>
      </c>
      <c r="I64" s="9">
        <f t="shared" si="6"/>
        <v>21</v>
      </c>
      <c r="J64" s="10">
        <f t="shared" si="6"/>
        <v>4</v>
      </c>
      <c r="K64" s="9">
        <f t="shared" si="6"/>
        <v>0</v>
      </c>
      <c r="L64" s="9">
        <f t="shared" si="6"/>
        <v>0</v>
      </c>
      <c r="M64" s="9">
        <f t="shared" si="6"/>
        <v>0</v>
      </c>
      <c r="N64" s="9">
        <f t="shared" si="6"/>
        <v>0</v>
      </c>
    </row>
    <row r="65" spans="1:14" ht="31" x14ac:dyDescent="0.3">
      <c r="A65" s="13">
        <v>49</v>
      </c>
      <c r="B65" s="14" t="s">
        <v>28</v>
      </c>
      <c r="C65" s="13">
        <v>4</v>
      </c>
      <c r="D65" s="13">
        <f>73+80</f>
        <v>153</v>
      </c>
      <c r="E65" s="13">
        <v>0</v>
      </c>
      <c r="F65" s="13">
        <f>D65</f>
        <v>153</v>
      </c>
      <c r="G65" s="13">
        <f>55+80</f>
        <v>135</v>
      </c>
      <c r="H65" s="13">
        <v>15</v>
      </c>
      <c r="I65" s="13">
        <v>3</v>
      </c>
      <c r="J65" s="15" t="s">
        <v>29</v>
      </c>
      <c r="K65" s="13">
        <v>0</v>
      </c>
      <c r="L65" s="13">
        <v>0</v>
      </c>
      <c r="M65" s="13">
        <v>0</v>
      </c>
      <c r="N65" s="13">
        <v>0</v>
      </c>
    </row>
    <row r="66" spans="1:14" ht="15.5" x14ac:dyDescent="0.3">
      <c r="A66" s="13">
        <v>50</v>
      </c>
      <c r="B66" s="14" t="s">
        <v>31</v>
      </c>
      <c r="C66" s="13">
        <v>3</v>
      </c>
      <c r="D66" s="13">
        <f>53+8</f>
        <v>61</v>
      </c>
      <c r="E66" s="13">
        <v>0</v>
      </c>
      <c r="F66" s="13">
        <f>D66</f>
        <v>61</v>
      </c>
      <c r="G66" s="13">
        <f>35+8</f>
        <v>43</v>
      </c>
      <c r="H66" s="13">
        <v>14</v>
      </c>
      <c r="I66" s="13">
        <v>4</v>
      </c>
      <c r="J66" s="15" t="s">
        <v>32</v>
      </c>
      <c r="K66" s="13">
        <v>0</v>
      </c>
      <c r="L66" s="13">
        <v>0</v>
      </c>
      <c r="M66" s="13">
        <v>0</v>
      </c>
      <c r="N66" s="13">
        <v>0</v>
      </c>
    </row>
    <row r="67" spans="1:14" ht="31" x14ac:dyDescent="0.3">
      <c r="A67" s="13">
        <v>51</v>
      </c>
      <c r="B67" s="14" t="s">
        <v>33</v>
      </c>
      <c r="C67" s="13">
        <v>3</v>
      </c>
      <c r="D67" s="13">
        <f>102+11</f>
        <v>113</v>
      </c>
      <c r="E67" s="13">
        <v>0</v>
      </c>
      <c r="F67" s="13">
        <f>D67</f>
        <v>113</v>
      </c>
      <c r="G67" s="13">
        <f>97+11</f>
        <v>108</v>
      </c>
      <c r="H67" s="13">
        <v>2</v>
      </c>
      <c r="I67" s="13">
        <v>3</v>
      </c>
      <c r="J67" s="15" t="s">
        <v>34</v>
      </c>
      <c r="K67" s="13">
        <v>0</v>
      </c>
      <c r="L67" s="13">
        <v>0</v>
      </c>
      <c r="M67" s="13">
        <v>0</v>
      </c>
      <c r="N67" s="13">
        <v>0</v>
      </c>
    </row>
    <row r="68" spans="1:14" ht="31" x14ac:dyDescent="0.3">
      <c r="A68" s="13">
        <v>52</v>
      </c>
      <c r="B68" s="14" t="s">
        <v>55</v>
      </c>
      <c r="C68" s="13">
        <v>3</v>
      </c>
      <c r="D68" s="13">
        <v>2</v>
      </c>
      <c r="E68" s="13">
        <v>0</v>
      </c>
      <c r="F68" s="13">
        <v>2</v>
      </c>
      <c r="G68" s="13">
        <v>2</v>
      </c>
      <c r="H68" s="13">
        <v>0</v>
      </c>
      <c r="I68" s="13">
        <v>0</v>
      </c>
      <c r="J68" s="15">
        <v>1</v>
      </c>
      <c r="K68" s="13">
        <v>0</v>
      </c>
      <c r="L68" s="13">
        <v>0</v>
      </c>
      <c r="M68" s="13">
        <v>0</v>
      </c>
      <c r="N68" s="13">
        <v>0</v>
      </c>
    </row>
    <row r="69" spans="1:14" ht="31" x14ac:dyDescent="0.3">
      <c r="A69" s="13">
        <v>53</v>
      </c>
      <c r="B69" s="14" t="s">
        <v>56</v>
      </c>
      <c r="C69" s="13">
        <v>3</v>
      </c>
      <c r="D69" s="13">
        <v>2</v>
      </c>
      <c r="E69" s="13">
        <v>0</v>
      </c>
      <c r="F69" s="13">
        <v>2</v>
      </c>
      <c r="G69" s="13">
        <v>2</v>
      </c>
      <c r="H69" s="13">
        <v>0</v>
      </c>
      <c r="I69" s="13">
        <v>0</v>
      </c>
      <c r="J69" s="15">
        <v>1</v>
      </c>
      <c r="K69" s="13">
        <v>0</v>
      </c>
      <c r="L69" s="13">
        <v>0</v>
      </c>
      <c r="M69" s="13">
        <v>0</v>
      </c>
      <c r="N69" s="13">
        <v>0</v>
      </c>
    </row>
    <row r="70" spans="1:14" ht="15.5" x14ac:dyDescent="0.3">
      <c r="A70" s="13">
        <v>54</v>
      </c>
      <c r="B70" s="14" t="s">
        <v>66</v>
      </c>
      <c r="C70" s="13">
        <v>3</v>
      </c>
      <c r="D70" s="13">
        <f>448+30</f>
        <v>478</v>
      </c>
      <c r="E70" s="13">
        <v>0</v>
      </c>
      <c r="F70" s="13">
        <f>D70</f>
        <v>478</v>
      </c>
      <c r="G70" s="13">
        <f>429+30</f>
        <v>459</v>
      </c>
      <c r="H70" s="13">
        <v>8</v>
      </c>
      <c r="I70" s="13">
        <v>11</v>
      </c>
      <c r="J70" s="15" t="s">
        <v>67</v>
      </c>
      <c r="K70" s="13">
        <v>0</v>
      </c>
      <c r="L70" s="13">
        <v>0</v>
      </c>
      <c r="M70" s="13">
        <v>0</v>
      </c>
      <c r="N70" s="13">
        <v>0</v>
      </c>
    </row>
    <row r="71" spans="1:14" ht="31" x14ac:dyDescent="0.3">
      <c r="A71" s="13">
        <v>55</v>
      </c>
      <c r="B71" s="14" t="s">
        <v>68</v>
      </c>
      <c r="C71" s="13">
        <v>3</v>
      </c>
      <c r="D71" s="13">
        <f>3+1</f>
        <v>4</v>
      </c>
      <c r="E71" s="13">
        <v>0</v>
      </c>
      <c r="F71" s="13">
        <f>D71</f>
        <v>4</v>
      </c>
      <c r="G71" s="13">
        <v>3</v>
      </c>
      <c r="H71" s="13">
        <v>1</v>
      </c>
      <c r="I71" s="13">
        <v>0</v>
      </c>
      <c r="J71" s="15">
        <v>1</v>
      </c>
      <c r="K71" s="13">
        <v>0</v>
      </c>
      <c r="L71" s="13">
        <v>0</v>
      </c>
      <c r="M71" s="13">
        <v>0</v>
      </c>
      <c r="N71" s="13">
        <v>0</v>
      </c>
    </row>
    <row r="72" spans="1:14" ht="31" x14ac:dyDescent="0.3">
      <c r="A72" s="13">
        <v>56</v>
      </c>
      <c r="B72" s="14" t="s">
        <v>76</v>
      </c>
      <c r="C72" s="13">
        <v>3</v>
      </c>
      <c r="D72" s="13">
        <v>2</v>
      </c>
      <c r="E72" s="13">
        <v>0</v>
      </c>
      <c r="F72" s="13">
        <v>2</v>
      </c>
      <c r="G72" s="13">
        <v>1</v>
      </c>
      <c r="H72" s="13">
        <v>1</v>
      </c>
      <c r="I72" s="13">
        <v>0</v>
      </c>
      <c r="J72" s="15">
        <v>1</v>
      </c>
      <c r="K72" s="13">
        <v>0</v>
      </c>
      <c r="L72" s="13">
        <v>0</v>
      </c>
      <c r="M72" s="13">
        <v>0</v>
      </c>
      <c r="N72" s="13">
        <v>0</v>
      </c>
    </row>
    <row r="73" spans="1:14" s="1" customFormat="1" ht="15" x14ac:dyDescent="0.3">
      <c r="A73" s="9">
        <v>8</v>
      </c>
      <c r="B73" s="20" t="s">
        <v>100</v>
      </c>
      <c r="C73" s="21"/>
      <c r="D73" s="21">
        <f t="shared" ref="D73:N73" si="7">SUM(D74:D76)</f>
        <v>73</v>
      </c>
      <c r="E73" s="21">
        <f t="shared" si="7"/>
        <v>0</v>
      </c>
      <c r="F73" s="21">
        <f t="shared" si="7"/>
        <v>73</v>
      </c>
      <c r="G73" s="21">
        <f t="shared" si="7"/>
        <v>41</v>
      </c>
      <c r="H73" s="21">
        <f t="shared" si="7"/>
        <v>5</v>
      </c>
      <c r="I73" s="21">
        <f t="shared" si="7"/>
        <v>5</v>
      </c>
      <c r="J73" s="22">
        <f t="shared" si="7"/>
        <v>2</v>
      </c>
      <c r="K73" s="21">
        <f t="shared" si="7"/>
        <v>7</v>
      </c>
      <c r="L73" s="21">
        <f t="shared" si="7"/>
        <v>0</v>
      </c>
      <c r="M73" s="21">
        <f t="shared" si="7"/>
        <v>0</v>
      </c>
      <c r="N73" s="21">
        <f t="shared" si="7"/>
        <v>15</v>
      </c>
    </row>
    <row r="74" spans="1:14" ht="93" x14ac:dyDescent="0.3">
      <c r="A74" s="13">
        <v>57</v>
      </c>
      <c r="B74" s="14" t="s">
        <v>44</v>
      </c>
      <c r="C74" s="13">
        <v>3</v>
      </c>
      <c r="D74" s="13">
        <v>4</v>
      </c>
      <c r="E74" s="13">
        <v>0</v>
      </c>
      <c r="F74" s="13">
        <v>4</v>
      </c>
      <c r="G74" s="13">
        <v>4</v>
      </c>
      <c r="H74" s="13">
        <v>0</v>
      </c>
      <c r="I74" s="13">
        <v>0</v>
      </c>
      <c r="J74" s="15">
        <v>1</v>
      </c>
      <c r="K74" s="13">
        <v>0</v>
      </c>
      <c r="L74" s="13">
        <v>0</v>
      </c>
      <c r="M74" s="13">
        <v>0</v>
      </c>
      <c r="N74" s="13">
        <v>0</v>
      </c>
    </row>
    <row r="75" spans="1:14" ht="93" x14ac:dyDescent="0.35">
      <c r="A75" s="13">
        <v>58</v>
      </c>
      <c r="B75" s="14" t="s">
        <v>57</v>
      </c>
      <c r="C75" s="13">
        <v>3</v>
      </c>
      <c r="D75" s="13">
        <v>68</v>
      </c>
      <c r="E75" s="13">
        <v>0</v>
      </c>
      <c r="F75" s="13">
        <f>D75</f>
        <v>68</v>
      </c>
      <c r="G75" s="23">
        <v>36</v>
      </c>
      <c r="H75" s="23">
        <v>5</v>
      </c>
      <c r="I75" s="23">
        <v>5</v>
      </c>
      <c r="J75" s="19"/>
      <c r="K75" s="23">
        <v>7</v>
      </c>
      <c r="L75" s="23"/>
      <c r="M75" s="13">
        <v>0</v>
      </c>
      <c r="N75" s="13">
        <v>15</v>
      </c>
    </row>
    <row r="76" spans="1:14" ht="93" x14ac:dyDescent="0.3">
      <c r="A76" s="13">
        <v>59</v>
      </c>
      <c r="B76" s="14" t="s">
        <v>58</v>
      </c>
      <c r="C76" s="13">
        <v>3</v>
      </c>
      <c r="D76" s="13">
        <v>1</v>
      </c>
      <c r="E76" s="13">
        <v>0</v>
      </c>
      <c r="F76" s="13">
        <v>1</v>
      </c>
      <c r="G76" s="13">
        <v>1</v>
      </c>
      <c r="H76" s="13">
        <v>0</v>
      </c>
      <c r="I76" s="13">
        <v>0</v>
      </c>
      <c r="J76" s="15">
        <v>1</v>
      </c>
      <c r="K76" s="13">
        <v>0</v>
      </c>
      <c r="L76" s="13">
        <v>0</v>
      </c>
      <c r="M76" s="13">
        <v>0</v>
      </c>
      <c r="N76" s="13">
        <v>0</v>
      </c>
    </row>
    <row r="77" spans="1:14" s="1" customFormat="1" ht="15" x14ac:dyDescent="0.3">
      <c r="A77" s="9">
        <v>9</v>
      </c>
      <c r="B77" s="11" t="s">
        <v>101</v>
      </c>
      <c r="C77" s="9"/>
      <c r="D77" s="9">
        <f>SUM(D78:D87)</f>
        <v>123</v>
      </c>
      <c r="E77" s="9">
        <f t="shared" ref="E77:N77" si="8">SUM(E78:E87)</f>
        <v>0</v>
      </c>
      <c r="F77" s="9">
        <f t="shared" si="8"/>
        <v>123</v>
      </c>
      <c r="G77" s="9">
        <f t="shared" si="8"/>
        <v>93</v>
      </c>
      <c r="H77" s="9">
        <f t="shared" si="8"/>
        <v>4</v>
      </c>
      <c r="I77" s="9">
        <f t="shared" si="8"/>
        <v>11</v>
      </c>
      <c r="J77" s="10">
        <f t="shared" si="8"/>
        <v>4</v>
      </c>
      <c r="K77" s="9">
        <f t="shared" si="8"/>
        <v>4</v>
      </c>
      <c r="L77" s="9">
        <f t="shared" si="8"/>
        <v>0</v>
      </c>
      <c r="M77" s="9">
        <f t="shared" si="8"/>
        <v>0</v>
      </c>
      <c r="N77" s="9">
        <f t="shared" si="8"/>
        <v>11</v>
      </c>
    </row>
    <row r="78" spans="1:14" ht="15.5" x14ac:dyDescent="0.3">
      <c r="A78" s="13">
        <v>60</v>
      </c>
      <c r="B78" s="14" t="s">
        <v>45</v>
      </c>
      <c r="C78" s="13">
        <v>4</v>
      </c>
      <c r="D78" s="13">
        <f>4+1</f>
        <v>5</v>
      </c>
      <c r="E78" s="13">
        <v>0</v>
      </c>
      <c r="F78" s="13">
        <f>D78</f>
        <v>5</v>
      </c>
      <c r="G78" s="13">
        <f>4+1</f>
        <v>5</v>
      </c>
      <c r="H78" s="13">
        <v>0</v>
      </c>
      <c r="I78" s="13">
        <v>0</v>
      </c>
      <c r="J78" s="15">
        <v>1</v>
      </c>
      <c r="K78" s="13">
        <v>0</v>
      </c>
      <c r="L78" s="13">
        <v>0</v>
      </c>
      <c r="M78" s="13">
        <v>0</v>
      </c>
      <c r="N78" s="13">
        <v>0</v>
      </c>
    </row>
    <row r="79" spans="1:14" ht="46.5" x14ac:dyDescent="0.3">
      <c r="A79" s="13">
        <v>61</v>
      </c>
      <c r="B79" s="14" t="s">
        <v>46</v>
      </c>
      <c r="C79" s="13">
        <v>4</v>
      </c>
      <c r="D79" s="13">
        <f>10+1</f>
        <v>11</v>
      </c>
      <c r="E79" s="13">
        <v>0</v>
      </c>
      <c r="F79" s="13">
        <f>D79</f>
        <v>11</v>
      </c>
      <c r="G79" s="13">
        <v>8</v>
      </c>
      <c r="H79" s="13">
        <v>1</v>
      </c>
      <c r="I79" s="13">
        <v>0</v>
      </c>
      <c r="J79" s="15">
        <v>1</v>
      </c>
      <c r="K79" s="13">
        <v>0</v>
      </c>
      <c r="L79" s="13">
        <v>0</v>
      </c>
      <c r="M79" s="13">
        <v>0</v>
      </c>
      <c r="N79" s="13">
        <v>2</v>
      </c>
    </row>
    <row r="80" spans="1:14" ht="15.5" x14ac:dyDescent="0.3">
      <c r="A80" s="13"/>
      <c r="B80" s="14" t="s">
        <v>105</v>
      </c>
      <c r="C80" s="13">
        <v>3</v>
      </c>
      <c r="D80" s="13">
        <v>1</v>
      </c>
      <c r="E80" s="13"/>
      <c r="F80" s="13">
        <f>D80</f>
        <v>1</v>
      </c>
      <c r="G80" s="13"/>
      <c r="H80" s="13"/>
      <c r="I80" s="13"/>
      <c r="J80" s="15"/>
      <c r="K80" s="13">
        <v>1</v>
      </c>
      <c r="L80" s="13"/>
      <c r="M80" s="13"/>
      <c r="N80" s="13"/>
    </row>
    <row r="81" spans="1:14" ht="15.5" x14ac:dyDescent="0.3">
      <c r="A81" s="13"/>
      <c r="B81" s="14" t="s">
        <v>106</v>
      </c>
      <c r="C81" s="13">
        <v>3</v>
      </c>
      <c r="D81" s="13">
        <v>3</v>
      </c>
      <c r="E81" s="13"/>
      <c r="F81" s="13">
        <f>D81</f>
        <v>3</v>
      </c>
      <c r="G81" s="13"/>
      <c r="H81" s="13"/>
      <c r="I81" s="13"/>
      <c r="J81" s="15"/>
      <c r="K81" s="13">
        <v>3</v>
      </c>
      <c r="L81" s="13"/>
      <c r="M81" s="13"/>
      <c r="N81" s="13"/>
    </row>
    <row r="82" spans="1:14" ht="15.5" x14ac:dyDescent="0.3">
      <c r="A82" s="13"/>
      <c r="B82" s="14" t="s">
        <v>107</v>
      </c>
      <c r="C82" s="13">
        <v>4</v>
      </c>
      <c r="D82" s="13">
        <v>9</v>
      </c>
      <c r="E82" s="13"/>
      <c r="F82" s="13">
        <v>9</v>
      </c>
      <c r="G82" s="13">
        <v>2</v>
      </c>
      <c r="H82" s="13"/>
      <c r="I82" s="13">
        <v>5</v>
      </c>
      <c r="J82" s="15"/>
      <c r="K82" s="13"/>
      <c r="L82" s="13"/>
      <c r="M82" s="13"/>
      <c r="N82" s="13">
        <v>2</v>
      </c>
    </row>
    <row r="83" spans="1:14" ht="31" x14ac:dyDescent="0.3">
      <c r="A83" s="13">
        <v>62</v>
      </c>
      <c r="B83" s="14" t="s">
        <v>47</v>
      </c>
      <c r="C83" s="13">
        <v>4</v>
      </c>
      <c r="D83" s="13">
        <v>2</v>
      </c>
      <c r="E83" s="13">
        <v>0</v>
      </c>
      <c r="F83" s="13">
        <v>2</v>
      </c>
      <c r="G83" s="13">
        <v>1</v>
      </c>
      <c r="H83" s="13">
        <v>0</v>
      </c>
      <c r="I83" s="13">
        <v>1</v>
      </c>
      <c r="J83" s="15"/>
      <c r="K83" s="13">
        <v>0</v>
      </c>
      <c r="L83" s="13">
        <v>0</v>
      </c>
      <c r="M83" s="13">
        <v>0</v>
      </c>
      <c r="N83" s="13">
        <v>0</v>
      </c>
    </row>
    <row r="84" spans="1:14" ht="31" x14ac:dyDescent="0.3">
      <c r="A84" s="13">
        <v>63</v>
      </c>
      <c r="B84" s="14" t="s">
        <v>48</v>
      </c>
      <c r="C84" s="13">
        <v>4</v>
      </c>
      <c r="D84" s="13">
        <f>29+13</f>
        <v>42</v>
      </c>
      <c r="E84" s="13">
        <v>0</v>
      </c>
      <c r="F84" s="13">
        <f>D84</f>
        <v>42</v>
      </c>
      <c r="G84" s="13">
        <f>26+12</f>
        <v>38</v>
      </c>
      <c r="H84" s="13">
        <v>1</v>
      </c>
      <c r="I84" s="13">
        <v>0</v>
      </c>
      <c r="J84" s="15"/>
      <c r="K84" s="13">
        <v>0</v>
      </c>
      <c r="L84" s="13">
        <v>0</v>
      </c>
      <c r="M84" s="13">
        <v>0</v>
      </c>
      <c r="N84" s="13">
        <v>3</v>
      </c>
    </row>
    <row r="85" spans="1:14" ht="15.5" x14ac:dyDescent="0.3">
      <c r="A85" s="13">
        <v>64</v>
      </c>
      <c r="B85" s="14" t="s">
        <v>49</v>
      </c>
      <c r="C85" s="13">
        <v>4</v>
      </c>
      <c r="D85" s="13">
        <f>7+5</f>
        <v>12</v>
      </c>
      <c r="E85" s="13">
        <v>0</v>
      </c>
      <c r="F85" s="13">
        <f>D85</f>
        <v>12</v>
      </c>
      <c r="G85" s="13">
        <v>7</v>
      </c>
      <c r="H85" s="13">
        <v>0</v>
      </c>
      <c r="I85" s="13">
        <v>4</v>
      </c>
      <c r="J85" s="15">
        <v>1</v>
      </c>
      <c r="K85" s="13">
        <v>0</v>
      </c>
      <c r="L85" s="13">
        <v>0</v>
      </c>
      <c r="M85" s="13">
        <v>0</v>
      </c>
      <c r="N85" s="13">
        <v>1</v>
      </c>
    </row>
    <row r="86" spans="1:14" ht="15.5" x14ac:dyDescent="0.3">
      <c r="A86" s="13">
        <v>65</v>
      </c>
      <c r="B86" s="14" t="s">
        <v>60</v>
      </c>
      <c r="C86" s="13">
        <v>4</v>
      </c>
      <c r="D86" s="13">
        <f>11+13</f>
        <v>24</v>
      </c>
      <c r="E86" s="13">
        <v>0</v>
      </c>
      <c r="F86" s="13">
        <f>D86</f>
        <v>24</v>
      </c>
      <c r="G86" s="13">
        <f>10+12</f>
        <v>22</v>
      </c>
      <c r="H86" s="13">
        <v>1</v>
      </c>
      <c r="I86" s="13">
        <v>0</v>
      </c>
      <c r="J86" s="15">
        <v>1</v>
      </c>
      <c r="K86" s="13">
        <v>0</v>
      </c>
      <c r="L86" s="13">
        <v>0</v>
      </c>
      <c r="M86" s="13">
        <v>0</v>
      </c>
      <c r="N86" s="13">
        <v>1</v>
      </c>
    </row>
    <row r="87" spans="1:14" ht="46.5" x14ac:dyDescent="0.3">
      <c r="A87" s="13">
        <v>66</v>
      </c>
      <c r="B87" s="14" t="s">
        <v>73</v>
      </c>
      <c r="C87" s="13">
        <v>3</v>
      </c>
      <c r="D87" s="13">
        <f>8+6</f>
        <v>14</v>
      </c>
      <c r="E87" s="13">
        <v>0</v>
      </c>
      <c r="F87" s="13">
        <f>D87</f>
        <v>14</v>
      </c>
      <c r="G87" s="13">
        <f>5+5</f>
        <v>10</v>
      </c>
      <c r="H87" s="13">
        <v>1</v>
      </c>
      <c r="I87" s="13">
        <v>1</v>
      </c>
      <c r="J87" s="15" t="s">
        <v>74</v>
      </c>
      <c r="K87" s="13">
        <v>0</v>
      </c>
      <c r="L87" s="13">
        <v>0</v>
      </c>
      <c r="M87" s="13">
        <v>0</v>
      </c>
      <c r="N87" s="13">
        <v>2</v>
      </c>
    </row>
    <row r="88" spans="1:14" s="3" customFormat="1" ht="15" x14ac:dyDescent="0.3">
      <c r="A88" s="21">
        <v>10</v>
      </c>
      <c r="B88" s="24" t="s">
        <v>102</v>
      </c>
      <c r="C88" s="21"/>
      <c r="D88" s="21">
        <f>D89</f>
        <v>6</v>
      </c>
      <c r="E88" s="21">
        <f t="shared" ref="E88:N88" si="9">E89</f>
        <v>0</v>
      </c>
      <c r="F88" s="21">
        <f t="shared" si="9"/>
        <v>6</v>
      </c>
      <c r="G88" s="21">
        <f t="shared" si="9"/>
        <v>6</v>
      </c>
      <c r="H88" s="21">
        <f t="shared" si="9"/>
        <v>0</v>
      </c>
      <c r="I88" s="21">
        <f t="shared" si="9"/>
        <v>0</v>
      </c>
      <c r="J88" s="22">
        <f t="shared" si="9"/>
        <v>1</v>
      </c>
      <c r="K88" s="21">
        <f t="shared" si="9"/>
        <v>0</v>
      </c>
      <c r="L88" s="21">
        <f t="shared" si="9"/>
        <v>0</v>
      </c>
      <c r="M88" s="21">
        <f t="shared" si="9"/>
        <v>0</v>
      </c>
      <c r="N88" s="21">
        <f t="shared" si="9"/>
        <v>0</v>
      </c>
    </row>
    <row r="89" spans="1:14" ht="15.5" x14ac:dyDescent="0.3">
      <c r="A89" s="13">
        <v>67</v>
      </c>
      <c r="B89" s="14" t="s">
        <v>59</v>
      </c>
      <c r="C89" s="13">
        <v>4</v>
      </c>
      <c r="D89" s="13">
        <v>6</v>
      </c>
      <c r="E89" s="13">
        <v>0</v>
      </c>
      <c r="F89" s="13">
        <v>6</v>
      </c>
      <c r="G89" s="13">
        <v>6</v>
      </c>
      <c r="H89" s="13">
        <v>0</v>
      </c>
      <c r="I89" s="13">
        <v>0</v>
      </c>
      <c r="J89" s="15">
        <v>1</v>
      </c>
      <c r="K89" s="13">
        <v>0</v>
      </c>
      <c r="L89" s="13">
        <v>0</v>
      </c>
      <c r="M89" s="13">
        <v>0</v>
      </c>
      <c r="N89" s="13">
        <v>0</v>
      </c>
    </row>
    <row r="90" spans="1:14" ht="15" x14ac:dyDescent="0.3">
      <c r="A90" s="9"/>
      <c r="B90" s="9" t="s">
        <v>12</v>
      </c>
      <c r="C90" s="9"/>
      <c r="D90" s="25">
        <f>D88+D77+D73+D64+D57+D45+D33+D24+D9+D53</f>
        <v>7926</v>
      </c>
      <c r="E90" s="25">
        <f t="shared" ref="E90:M90" si="10">E88+E77+E73+E64+E57+E45+E33+E24+E9+E53</f>
        <v>0</v>
      </c>
      <c r="F90" s="25">
        <f t="shared" si="10"/>
        <v>7926</v>
      </c>
      <c r="G90" s="25">
        <f t="shared" si="10"/>
        <v>5127</v>
      </c>
      <c r="H90" s="25">
        <f t="shared" si="10"/>
        <v>1955</v>
      </c>
      <c r="I90" s="25">
        <f t="shared" si="10"/>
        <v>348</v>
      </c>
      <c r="J90" s="26">
        <f t="shared" si="10"/>
        <v>14.7929700443201</v>
      </c>
      <c r="K90" s="25">
        <f t="shared" si="10"/>
        <v>112</v>
      </c>
      <c r="L90" s="25">
        <f t="shared" si="10"/>
        <v>0</v>
      </c>
      <c r="M90" s="25">
        <f t="shared" si="10"/>
        <v>29</v>
      </c>
      <c r="N90" s="25">
        <v>355</v>
      </c>
    </row>
  </sheetData>
  <autoFilter ref="C1:C90" xr:uid="{00000000-0009-0000-0000-000000000000}"/>
  <mergeCells count="14">
    <mergeCell ref="K7:L7"/>
    <mergeCell ref="M7:M8"/>
    <mergeCell ref="N7:N8"/>
    <mergeCell ref="A1:F2"/>
    <mergeCell ref="G1:N1"/>
    <mergeCell ref="G2:N2"/>
    <mergeCell ref="A3:N3"/>
    <mergeCell ref="A5:N5"/>
    <mergeCell ref="A7:A8"/>
    <mergeCell ref="B7:B8"/>
    <mergeCell ref="D7:F7"/>
    <mergeCell ref="G7:J7"/>
    <mergeCell ref="C7:C8"/>
    <mergeCell ref="A4:N4"/>
  </mergeCells>
  <pageMargins left="0.3" right="0.22" top="0.41" bottom="0.41" header="0.2" footer="0.21"/>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
  <sheetViews>
    <sheetView workbookViewId="0">
      <pane ySplit="7" topLeftCell="A8" activePane="bottomLeft" state="frozen"/>
      <selection pane="bottomLeft" activeCell="Q8" sqref="Q8"/>
    </sheetView>
  </sheetViews>
  <sheetFormatPr defaultColWidth="8.90625" defaultRowHeight="14" x14ac:dyDescent="0.3"/>
  <cols>
    <col min="1" max="1" width="4.453125" customWidth="1"/>
    <col min="2" max="2" width="50.453125" customWidth="1"/>
    <col min="3" max="3" width="7" customWidth="1"/>
    <col min="4" max="8" width="6.54296875" style="4" customWidth="1"/>
    <col min="9" max="9" width="5.90625" style="4" customWidth="1"/>
    <col min="10" max="10" width="10.36328125" style="2" customWidth="1"/>
    <col min="11" max="13" width="6.1796875" style="4" customWidth="1"/>
    <col min="14" max="14" width="9.08984375" style="4" customWidth="1"/>
  </cols>
  <sheetData>
    <row r="1" spans="1:14" s="30" customFormat="1" ht="15.5" customHeight="1" x14ac:dyDescent="0.35">
      <c r="A1" s="28" t="s">
        <v>111</v>
      </c>
      <c r="B1" s="28"/>
      <c r="C1" s="28"/>
      <c r="D1" s="36"/>
      <c r="E1" s="36"/>
      <c r="F1" s="36"/>
      <c r="G1" s="27" t="s">
        <v>0</v>
      </c>
      <c r="H1" s="27"/>
      <c r="I1" s="27"/>
      <c r="J1" s="27"/>
      <c r="K1" s="27"/>
      <c r="L1" s="27"/>
      <c r="M1" s="27"/>
      <c r="N1" s="27"/>
    </row>
    <row r="2" spans="1:14" s="30" customFormat="1" ht="17" customHeight="1" x14ac:dyDescent="0.35">
      <c r="A2" s="28" t="s">
        <v>112</v>
      </c>
      <c r="B2" s="28"/>
      <c r="C2" s="28"/>
      <c r="D2" s="36"/>
      <c r="E2" s="36"/>
      <c r="F2" s="36"/>
      <c r="G2" s="27" t="s">
        <v>1</v>
      </c>
      <c r="H2" s="27"/>
      <c r="I2" s="27"/>
      <c r="J2" s="27"/>
      <c r="K2" s="27"/>
      <c r="L2" s="27"/>
      <c r="M2" s="27"/>
      <c r="N2" s="27"/>
    </row>
    <row r="3" spans="1:14" s="30" customFormat="1" ht="29" customHeight="1" x14ac:dyDescent="0.35">
      <c r="A3" s="31" t="s">
        <v>108</v>
      </c>
      <c r="B3" s="31"/>
      <c r="C3" s="31"/>
      <c r="D3" s="31"/>
      <c r="E3" s="31"/>
      <c r="F3" s="31"/>
      <c r="G3" s="31"/>
      <c r="H3" s="31"/>
      <c r="I3" s="31"/>
      <c r="J3" s="31"/>
      <c r="K3" s="31"/>
      <c r="L3" s="31"/>
      <c r="M3" s="31"/>
      <c r="N3" s="31"/>
    </row>
    <row r="4" spans="1:14" s="30" customFormat="1" ht="13.75" customHeight="1" x14ac:dyDescent="0.35">
      <c r="A4" s="32" t="s">
        <v>113</v>
      </c>
      <c r="B4" s="32"/>
      <c r="C4" s="32"/>
      <c r="D4" s="32"/>
      <c r="E4" s="32"/>
      <c r="F4" s="32"/>
      <c r="G4" s="32"/>
      <c r="H4" s="32"/>
      <c r="I4" s="32"/>
      <c r="J4" s="32"/>
      <c r="K4" s="32"/>
      <c r="L4" s="32"/>
      <c r="M4" s="32"/>
      <c r="N4" s="32"/>
    </row>
    <row r="5" spans="1:14" s="30" customFormat="1" ht="15.5" x14ac:dyDescent="0.35">
      <c r="D5" s="33"/>
      <c r="E5" s="33"/>
      <c r="F5" s="33"/>
      <c r="G5" s="33"/>
      <c r="H5" s="33"/>
      <c r="I5" s="33"/>
      <c r="J5" s="19"/>
      <c r="K5" s="33"/>
      <c r="L5" s="33"/>
      <c r="M5" s="33"/>
      <c r="N5" s="33"/>
    </row>
    <row r="6" spans="1:14" s="30" customFormat="1" ht="13.25" customHeight="1" x14ac:dyDescent="0.35">
      <c r="A6" s="6" t="s">
        <v>4</v>
      </c>
      <c r="B6" s="6" t="s">
        <v>5</v>
      </c>
      <c r="C6" s="9"/>
      <c r="D6" s="6" t="s">
        <v>7</v>
      </c>
      <c r="E6" s="6"/>
      <c r="F6" s="6"/>
      <c r="G6" s="6" t="s">
        <v>8</v>
      </c>
      <c r="H6" s="6"/>
      <c r="I6" s="6"/>
      <c r="J6" s="6"/>
      <c r="K6" s="6" t="s">
        <v>9</v>
      </c>
      <c r="L6" s="6"/>
      <c r="M6" s="6" t="s">
        <v>10</v>
      </c>
      <c r="N6" s="6" t="s">
        <v>11</v>
      </c>
    </row>
    <row r="7" spans="1:14" s="30" customFormat="1" ht="45" customHeight="1" x14ac:dyDescent="0.35">
      <c r="A7" s="6"/>
      <c r="B7" s="6"/>
      <c r="C7" s="9"/>
      <c r="D7" s="9" t="s">
        <v>12</v>
      </c>
      <c r="E7" s="9" t="s">
        <v>13</v>
      </c>
      <c r="F7" s="9" t="s">
        <v>14</v>
      </c>
      <c r="G7" s="9" t="s">
        <v>15</v>
      </c>
      <c r="H7" s="9" t="s">
        <v>16</v>
      </c>
      <c r="I7" s="9" t="s">
        <v>17</v>
      </c>
      <c r="J7" s="10" t="s">
        <v>18</v>
      </c>
      <c r="K7" s="9" t="s">
        <v>19</v>
      </c>
      <c r="L7" s="9" t="s">
        <v>17</v>
      </c>
      <c r="M7" s="6"/>
      <c r="N7" s="6"/>
    </row>
    <row r="8" spans="1:14" s="30" customFormat="1" ht="15.65" customHeight="1" x14ac:dyDescent="0.35">
      <c r="A8" s="13">
        <v>1</v>
      </c>
      <c r="B8" s="14" t="s">
        <v>94</v>
      </c>
      <c r="C8" s="14"/>
      <c r="D8" s="18">
        <v>2173</v>
      </c>
      <c r="E8" s="18"/>
      <c r="F8" s="18">
        <f>D8</f>
        <v>2173</v>
      </c>
      <c r="G8" s="18">
        <v>1394</v>
      </c>
      <c r="H8" s="18">
        <v>656</v>
      </c>
      <c r="I8" s="18">
        <v>120</v>
      </c>
      <c r="J8" s="15">
        <f>(G8+H8)/(G8+H8+I8)</f>
        <v>0.9447004608294931</v>
      </c>
      <c r="K8" s="18">
        <v>1</v>
      </c>
      <c r="L8" s="18"/>
      <c r="M8" s="18">
        <v>1</v>
      </c>
      <c r="N8" s="18">
        <v>1</v>
      </c>
    </row>
    <row r="9" spans="1:14" s="30" customFormat="1" ht="15.5" x14ac:dyDescent="0.35">
      <c r="A9" s="13">
        <v>2</v>
      </c>
      <c r="B9" s="14" t="s">
        <v>95</v>
      </c>
      <c r="C9" s="14"/>
      <c r="D9" s="18">
        <v>2840</v>
      </c>
      <c r="E9" s="18"/>
      <c r="F9" s="18">
        <f>D9</f>
        <v>2840</v>
      </c>
      <c r="G9" s="18">
        <v>2210</v>
      </c>
      <c r="H9" s="18">
        <v>550</v>
      </c>
      <c r="I9" s="18">
        <v>79</v>
      </c>
      <c r="J9" s="15">
        <f>(G9+H9)/(G9+H9+I9)</f>
        <v>0.97217330045790773</v>
      </c>
      <c r="K9" s="18"/>
      <c r="L9" s="18"/>
      <c r="M9" s="13"/>
      <c r="N9" s="13"/>
    </row>
    <row r="10" spans="1:14" s="30" customFormat="1" ht="15.5" x14ac:dyDescent="0.35">
      <c r="A10" s="13">
        <v>3</v>
      </c>
      <c r="B10" s="14" t="s">
        <v>96</v>
      </c>
      <c r="C10" s="14"/>
      <c r="D10" s="18">
        <v>1283</v>
      </c>
      <c r="E10" s="18"/>
      <c r="F10" s="18">
        <f>D10</f>
        <v>1283</v>
      </c>
      <c r="G10" s="18">
        <v>449</v>
      </c>
      <c r="H10" s="18">
        <v>334</v>
      </c>
      <c r="I10" s="18">
        <v>82</v>
      </c>
      <c r="J10" s="15">
        <f>(G10+H10)/(G10+H10+I10)</f>
        <v>0.90520231213872837</v>
      </c>
      <c r="K10" s="18">
        <v>100</v>
      </c>
      <c r="L10" s="18"/>
      <c r="M10" s="18">
        <v>28</v>
      </c>
      <c r="N10" s="18">
        <v>290</v>
      </c>
    </row>
    <row r="11" spans="1:14" s="30" customFormat="1" ht="15.5" x14ac:dyDescent="0.35">
      <c r="A11" s="13">
        <v>4</v>
      </c>
      <c r="B11" s="14" t="s">
        <v>104</v>
      </c>
      <c r="C11" s="14"/>
      <c r="D11" s="13">
        <v>7</v>
      </c>
      <c r="E11" s="13"/>
      <c r="F11" s="13">
        <v>7</v>
      </c>
      <c r="G11" s="13">
        <v>2</v>
      </c>
      <c r="H11" s="13">
        <v>1</v>
      </c>
      <c r="I11" s="13">
        <v>2</v>
      </c>
      <c r="J11" s="15">
        <f t="shared" ref="J11:J16" si="0">(G11+H11)/(G11+H11+I11)</f>
        <v>0.6</v>
      </c>
      <c r="K11" s="13"/>
      <c r="L11" s="13"/>
      <c r="M11" s="13"/>
      <c r="N11" s="13">
        <v>2</v>
      </c>
    </row>
    <row r="12" spans="1:14" s="30" customFormat="1" ht="15.5" x14ac:dyDescent="0.35">
      <c r="A12" s="13">
        <v>5</v>
      </c>
      <c r="B12" s="14" t="s">
        <v>98</v>
      </c>
      <c r="C12" s="14"/>
      <c r="D12" s="13">
        <v>93</v>
      </c>
      <c r="E12" s="13"/>
      <c r="F12" s="13">
        <f>D12</f>
        <v>93</v>
      </c>
      <c r="G12" s="13">
        <v>61</v>
      </c>
      <c r="H12" s="13">
        <v>15</v>
      </c>
      <c r="I12" s="13">
        <v>14</v>
      </c>
      <c r="J12" s="15">
        <f t="shared" si="0"/>
        <v>0.84444444444444444</v>
      </c>
      <c r="K12" s="13"/>
      <c r="L12" s="13">
        <v>0</v>
      </c>
      <c r="M12" s="13">
        <v>0</v>
      </c>
      <c r="N12" s="13">
        <v>3</v>
      </c>
    </row>
    <row r="13" spans="1:14" s="30" customFormat="1" ht="15.5" x14ac:dyDescent="0.35">
      <c r="A13" s="13">
        <v>6</v>
      </c>
      <c r="B13" s="14" t="s">
        <v>99</v>
      </c>
      <c r="C13" s="14"/>
      <c r="D13" s="13">
        <v>815</v>
      </c>
      <c r="E13" s="13"/>
      <c r="F13" s="13">
        <v>815</v>
      </c>
      <c r="G13" s="13">
        <v>753</v>
      </c>
      <c r="H13" s="13">
        <v>41</v>
      </c>
      <c r="I13" s="13">
        <v>21</v>
      </c>
      <c r="J13" s="15">
        <f t="shared" si="0"/>
        <v>0.97423312883435587</v>
      </c>
      <c r="K13" s="13"/>
      <c r="L13" s="13"/>
      <c r="M13" s="13"/>
      <c r="N13" s="13"/>
    </row>
    <row r="14" spans="1:14" s="30" customFormat="1" ht="15.5" x14ac:dyDescent="0.35">
      <c r="A14" s="13">
        <v>7</v>
      </c>
      <c r="B14" s="34" t="s">
        <v>100</v>
      </c>
      <c r="C14" s="34"/>
      <c r="D14" s="33">
        <v>73</v>
      </c>
      <c r="E14" s="33"/>
      <c r="F14" s="33">
        <f>D14</f>
        <v>73</v>
      </c>
      <c r="G14" s="33">
        <v>41</v>
      </c>
      <c r="H14" s="33">
        <v>5</v>
      </c>
      <c r="I14" s="33">
        <v>5</v>
      </c>
      <c r="J14" s="15">
        <f t="shared" si="0"/>
        <v>0.90196078431372551</v>
      </c>
      <c r="K14" s="33">
        <v>7</v>
      </c>
      <c r="L14" s="33"/>
      <c r="M14" s="33"/>
      <c r="N14" s="33">
        <v>15</v>
      </c>
    </row>
    <row r="15" spans="1:14" s="30" customFormat="1" ht="15.5" x14ac:dyDescent="0.35">
      <c r="A15" s="13">
        <v>8</v>
      </c>
      <c r="B15" s="14" t="s">
        <v>101</v>
      </c>
      <c r="C15" s="14"/>
      <c r="D15" s="13">
        <v>123</v>
      </c>
      <c r="E15" s="13"/>
      <c r="F15" s="13">
        <f>D15</f>
        <v>123</v>
      </c>
      <c r="G15" s="13">
        <v>93</v>
      </c>
      <c r="H15" s="13">
        <v>4</v>
      </c>
      <c r="I15" s="13">
        <v>11</v>
      </c>
      <c r="J15" s="15">
        <f t="shared" si="0"/>
        <v>0.89814814814814814</v>
      </c>
      <c r="K15" s="13">
        <v>4</v>
      </c>
      <c r="L15" s="13"/>
      <c r="M15" s="13"/>
      <c r="N15" s="13">
        <v>11</v>
      </c>
    </row>
    <row r="16" spans="1:14" s="30" customFormat="1" ht="15.5" x14ac:dyDescent="0.35">
      <c r="A16" s="13">
        <v>9</v>
      </c>
      <c r="B16" s="30" t="s">
        <v>102</v>
      </c>
      <c r="D16" s="33">
        <v>6</v>
      </c>
      <c r="E16" s="33"/>
      <c r="F16" s="33">
        <v>6</v>
      </c>
      <c r="G16" s="33">
        <v>6</v>
      </c>
      <c r="H16" s="33"/>
      <c r="I16" s="33"/>
      <c r="J16" s="15">
        <f t="shared" si="0"/>
        <v>1</v>
      </c>
      <c r="K16" s="33"/>
      <c r="L16" s="33"/>
      <c r="M16" s="33"/>
      <c r="N16" s="33"/>
    </row>
    <row r="17" spans="1:14" s="30" customFormat="1" ht="15.5" x14ac:dyDescent="0.35">
      <c r="A17" s="9"/>
      <c r="B17" s="9" t="s">
        <v>12</v>
      </c>
      <c r="C17" s="9"/>
      <c r="D17" s="35">
        <f>D16+D15+D14+D13+D12+D10+D9+D8+D11</f>
        <v>7413</v>
      </c>
      <c r="E17" s="35">
        <f t="shared" ref="E17:M17" si="1">E16+E15+E14+E13+E12+E10+E9+E8+E11</f>
        <v>0</v>
      </c>
      <c r="F17" s="35">
        <f t="shared" si="1"/>
        <v>7413</v>
      </c>
      <c r="G17" s="35">
        <f t="shared" si="1"/>
        <v>5009</v>
      </c>
      <c r="H17" s="35">
        <f t="shared" si="1"/>
        <v>1606</v>
      </c>
      <c r="I17" s="35">
        <f t="shared" si="1"/>
        <v>334</v>
      </c>
      <c r="J17" s="35">
        <f t="shared" si="1"/>
        <v>8.040862579166804</v>
      </c>
      <c r="K17" s="35">
        <f t="shared" si="1"/>
        <v>112</v>
      </c>
      <c r="L17" s="35">
        <f t="shared" si="1"/>
        <v>0</v>
      </c>
      <c r="M17" s="35">
        <f t="shared" si="1"/>
        <v>29</v>
      </c>
      <c r="N17" s="35">
        <v>323</v>
      </c>
    </row>
    <row r="19" spans="1:14" x14ac:dyDescent="0.3">
      <c r="N19" s="5"/>
    </row>
  </sheetData>
  <autoFilter ref="B1:B17" xr:uid="{00000000-0009-0000-0000-000001000000}"/>
  <mergeCells count="13">
    <mergeCell ref="K6:L6"/>
    <mergeCell ref="M6:M7"/>
    <mergeCell ref="N6:N7"/>
    <mergeCell ref="G1:N1"/>
    <mergeCell ref="G2:N2"/>
    <mergeCell ref="A3:N3"/>
    <mergeCell ref="A4:N4"/>
    <mergeCell ref="A6:A7"/>
    <mergeCell ref="B6:B7"/>
    <mergeCell ref="D6:F6"/>
    <mergeCell ref="G6:J6"/>
    <mergeCell ref="A1:C1"/>
    <mergeCell ref="A2:C2"/>
  </mergeCells>
  <pageMargins left="0.3" right="0.22" top="0.41" bottom="0.41" header="0.2" footer="0.21"/>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view="pageBreakPreview" zoomScale="60" zoomScaleNormal="100" workbookViewId="0">
      <pane ySplit="7" topLeftCell="A8" activePane="bottomLeft" state="frozen"/>
      <selection pane="bottomLeft" activeCell="Q19" sqref="Q19"/>
    </sheetView>
  </sheetViews>
  <sheetFormatPr defaultColWidth="8.90625" defaultRowHeight="14" x14ac:dyDescent="0.3"/>
  <cols>
    <col min="1" max="1" width="4.453125" customWidth="1"/>
    <col min="2" max="2" width="50.453125" customWidth="1"/>
    <col min="3" max="7" width="6.54296875" style="4" customWidth="1"/>
    <col min="8" max="8" width="5.90625" style="4" customWidth="1"/>
    <col min="9" max="9" width="10.36328125" style="2" customWidth="1"/>
    <col min="10" max="12" width="6.1796875" style="4" customWidth="1"/>
    <col min="13" max="13" width="9.08984375" style="4" customWidth="1"/>
  </cols>
  <sheetData>
    <row r="1" spans="1:13" s="30" customFormat="1" ht="15.5" customHeight="1" x14ac:dyDescent="0.35">
      <c r="A1" s="27" t="s">
        <v>114</v>
      </c>
      <c r="B1" s="27"/>
      <c r="C1" s="27"/>
      <c r="D1" s="36"/>
      <c r="E1" s="36"/>
      <c r="F1" s="27" t="s">
        <v>0</v>
      </c>
      <c r="G1" s="27"/>
      <c r="H1" s="27"/>
      <c r="I1" s="27"/>
      <c r="J1" s="27"/>
      <c r="K1" s="27"/>
      <c r="L1" s="27"/>
      <c r="M1" s="27"/>
    </row>
    <row r="2" spans="1:13" s="30" customFormat="1" ht="21" customHeight="1" x14ac:dyDescent="0.35">
      <c r="A2" s="27" t="s">
        <v>112</v>
      </c>
      <c r="B2" s="27"/>
      <c r="C2" s="27"/>
      <c r="D2" s="36"/>
      <c r="E2" s="36"/>
      <c r="F2" s="27" t="s">
        <v>1</v>
      </c>
      <c r="G2" s="27"/>
      <c r="H2" s="27"/>
      <c r="I2" s="27"/>
      <c r="J2" s="27"/>
      <c r="K2" s="27"/>
      <c r="L2" s="27"/>
      <c r="M2" s="27"/>
    </row>
    <row r="3" spans="1:13" s="30" customFormat="1" ht="32.5" customHeight="1" x14ac:dyDescent="0.35">
      <c r="A3" s="31" t="s">
        <v>109</v>
      </c>
      <c r="B3" s="31"/>
      <c r="C3" s="31"/>
      <c r="D3" s="31"/>
      <c r="E3" s="31"/>
      <c r="F3" s="31"/>
      <c r="G3" s="31"/>
      <c r="H3" s="31"/>
      <c r="I3" s="31"/>
      <c r="J3" s="31"/>
      <c r="K3" s="31"/>
      <c r="L3" s="31"/>
      <c r="M3" s="31"/>
    </row>
    <row r="4" spans="1:13" s="30" customFormat="1" ht="13.75" customHeight="1" x14ac:dyDescent="0.35">
      <c r="A4" s="32" t="s">
        <v>113</v>
      </c>
      <c r="B4" s="32"/>
      <c r="C4" s="32"/>
      <c r="D4" s="32"/>
      <c r="E4" s="32"/>
      <c r="F4" s="32"/>
      <c r="G4" s="32"/>
      <c r="H4" s="32"/>
      <c r="I4" s="32"/>
      <c r="J4" s="32"/>
      <c r="K4" s="32"/>
      <c r="L4" s="32"/>
      <c r="M4" s="32"/>
    </row>
    <row r="5" spans="1:13" s="30" customFormat="1" ht="15.5" x14ac:dyDescent="0.35">
      <c r="C5" s="33"/>
      <c r="D5" s="33"/>
      <c r="E5" s="33"/>
      <c r="F5" s="33"/>
      <c r="G5" s="33"/>
      <c r="H5" s="33"/>
      <c r="I5" s="19"/>
      <c r="J5" s="33"/>
      <c r="K5" s="33"/>
      <c r="L5" s="33"/>
      <c r="M5" s="33"/>
    </row>
    <row r="6" spans="1:13" s="30" customFormat="1" ht="13.25" customHeight="1" x14ac:dyDescent="0.35">
      <c r="A6" s="6" t="s">
        <v>4</v>
      </c>
      <c r="B6" s="6" t="s">
        <v>5</v>
      </c>
      <c r="C6" s="6" t="s">
        <v>7</v>
      </c>
      <c r="D6" s="6"/>
      <c r="E6" s="6"/>
      <c r="F6" s="6" t="s">
        <v>8</v>
      </c>
      <c r="G6" s="6"/>
      <c r="H6" s="6"/>
      <c r="I6" s="6"/>
      <c r="J6" s="6" t="s">
        <v>9</v>
      </c>
      <c r="K6" s="6"/>
      <c r="L6" s="6" t="s">
        <v>10</v>
      </c>
      <c r="M6" s="6" t="s">
        <v>11</v>
      </c>
    </row>
    <row r="7" spans="1:13" s="30" customFormat="1" ht="45" customHeight="1" x14ac:dyDescent="0.35">
      <c r="A7" s="6"/>
      <c r="B7" s="6"/>
      <c r="C7" s="9" t="s">
        <v>12</v>
      </c>
      <c r="D7" s="9" t="s">
        <v>13</v>
      </c>
      <c r="E7" s="9" t="s">
        <v>14</v>
      </c>
      <c r="F7" s="9" t="s">
        <v>15</v>
      </c>
      <c r="G7" s="9" t="s">
        <v>16</v>
      </c>
      <c r="H7" s="9" t="s">
        <v>17</v>
      </c>
      <c r="I7" s="10" t="s">
        <v>18</v>
      </c>
      <c r="J7" s="9" t="s">
        <v>19</v>
      </c>
      <c r="K7" s="9" t="s">
        <v>17</v>
      </c>
      <c r="L7" s="6"/>
      <c r="M7" s="6"/>
    </row>
    <row r="8" spans="1:13" s="30" customFormat="1" ht="15.5" x14ac:dyDescent="0.35">
      <c r="A8" s="13">
        <v>1</v>
      </c>
      <c r="B8" s="14" t="s">
        <v>97</v>
      </c>
      <c r="C8" s="13">
        <v>513</v>
      </c>
      <c r="D8" s="13"/>
      <c r="E8" s="13">
        <v>513</v>
      </c>
      <c r="F8" s="13">
        <v>118</v>
      </c>
      <c r="G8" s="13">
        <v>349</v>
      </c>
      <c r="H8" s="13">
        <v>14</v>
      </c>
      <c r="I8" s="15">
        <f>(F8+G8)/(F8+G8+H8)</f>
        <v>0.97089397089397089</v>
      </c>
      <c r="J8" s="13"/>
      <c r="K8" s="13"/>
      <c r="L8" s="13"/>
      <c r="M8" s="13">
        <v>32</v>
      </c>
    </row>
    <row r="9" spans="1:13" s="30" customFormat="1" ht="15.5" x14ac:dyDescent="0.35">
      <c r="A9" s="9"/>
      <c r="B9" s="9" t="s">
        <v>12</v>
      </c>
      <c r="C9" s="35">
        <f>C8</f>
        <v>513</v>
      </c>
      <c r="D9" s="35">
        <f t="shared" ref="D9:M9" si="0">D8</f>
        <v>0</v>
      </c>
      <c r="E9" s="35">
        <f t="shared" si="0"/>
        <v>513</v>
      </c>
      <c r="F9" s="35">
        <f t="shared" si="0"/>
        <v>118</v>
      </c>
      <c r="G9" s="35">
        <f t="shared" si="0"/>
        <v>349</v>
      </c>
      <c r="H9" s="35">
        <f t="shared" si="0"/>
        <v>14</v>
      </c>
      <c r="I9" s="35">
        <f t="shared" si="0"/>
        <v>0.97089397089397089</v>
      </c>
      <c r="J9" s="35">
        <f t="shared" si="0"/>
        <v>0</v>
      </c>
      <c r="K9" s="35">
        <f t="shared" si="0"/>
        <v>0</v>
      </c>
      <c r="L9" s="35">
        <f t="shared" si="0"/>
        <v>0</v>
      </c>
      <c r="M9" s="35">
        <f t="shared" si="0"/>
        <v>32</v>
      </c>
    </row>
  </sheetData>
  <autoFilter ref="B1:B9" xr:uid="{00000000-0009-0000-0000-000002000000}"/>
  <mergeCells count="13">
    <mergeCell ref="L6:L7"/>
    <mergeCell ref="M6:M7"/>
    <mergeCell ref="F1:M1"/>
    <mergeCell ref="F2:M2"/>
    <mergeCell ref="A3:M3"/>
    <mergeCell ref="A4:M4"/>
    <mergeCell ref="A6:A7"/>
    <mergeCell ref="B6:B7"/>
    <mergeCell ref="C6:E6"/>
    <mergeCell ref="F6:I6"/>
    <mergeCell ref="J6:K6"/>
    <mergeCell ref="A1:C1"/>
    <mergeCell ref="A2:C2"/>
  </mergeCells>
  <pageMargins left="0.3" right="0.22" top="0.41" bottom="0.41" header="0.2" footer="0.21"/>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Tổng hợp theo thủ tục </vt:lpstr>
      <vt:lpstr>PL 2 CÔNG DÂN</vt:lpstr>
      <vt:lpstr>PL 03 DN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Vanxuan</dc:creator>
  <cp:lastModifiedBy>Trần Mạnh Cường</cp:lastModifiedBy>
  <cp:lastPrinted>2026-08-28T10:31:00Z</cp:lastPrinted>
  <dcterms:created xsi:type="dcterms:W3CDTF">2026-08-25T03:06:12Z</dcterms:created>
  <dcterms:modified xsi:type="dcterms:W3CDTF">2026-09-03T09:02:19Z</dcterms:modified>
</cp:coreProperties>
</file>